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l\Downloads\CRA Marouen\"/>
    </mc:Choice>
  </mc:AlternateContent>
  <bookViews>
    <workbookView xWindow="0" yWindow="0" windowWidth="25200" windowHeight="12930"/>
  </bookViews>
  <sheets>
    <sheet name="Pointage" sheetId="1" r:id="rId1"/>
    <sheet name="Paramètr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J32" i="1"/>
  <c r="J31" i="1"/>
  <c r="J30" i="1"/>
  <c r="K2" i="2"/>
  <c r="K15" i="2" s="1"/>
  <c r="G2" i="2"/>
  <c r="G14" i="2" s="1"/>
  <c r="G7" i="2" l="1"/>
  <c r="K4" i="2"/>
  <c r="G4" i="2"/>
  <c r="K16" i="2"/>
  <c r="K17" i="2" s="1"/>
  <c r="K3" i="2"/>
  <c r="G11" i="2"/>
  <c r="K8" i="2"/>
  <c r="G5" i="2"/>
  <c r="K7" i="2"/>
  <c r="G10" i="2"/>
  <c r="K12" i="2"/>
  <c r="G12" i="2"/>
  <c r="K13" i="2"/>
  <c r="G13" i="2"/>
  <c r="K14" i="2"/>
  <c r="G3" i="2"/>
  <c r="D2" i="2"/>
  <c r="K11" i="2" l="1"/>
  <c r="K10" i="2"/>
  <c r="K9" i="2"/>
  <c r="K6" i="2"/>
  <c r="K5" i="2"/>
  <c r="D4" i="2"/>
  <c r="D5" i="2" s="1"/>
  <c r="D18" i="1"/>
  <c r="D3" i="2"/>
  <c r="E18" i="1" l="1"/>
  <c r="D21" i="1"/>
  <c r="D6" i="2"/>
  <c r="C15" i="1" s="1"/>
  <c r="D20" i="1"/>
  <c r="D19" i="1"/>
  <c r="F18" i="1" l="1"/>
  <c r="E21" i="1"/>
  <c r="E20" i="1"/>
  <c r="E19" i="1"/>
  <c r="G18" i="1" l="1"/>
  <c r="F21" i="1"/>
  <c r="F20" i="1"/>
  <c r="F19" i="1"/>
  <c r="H18" i="1" l="1"/>
  <c r="G21" i="1"/>
  <c r="G20" i="1"/>
  <c r="G19" i="1"/>
  <c r="I18" i="1" l="1"/>
  <c r="H21" i="1"/>
  <c r="H19" i="1"/>
  <c r="H20" i="1"/>
  <c r="J18" i="1" l="1"/>
  <c r="J21" i="1" s="1"/>
  <c r="I21" i="1"/>
  <c r="I19" i="1"/>
  <c r="I20" i="1"/>
  <c r="K18" i="1" l="1"/>
  <c r="K21" i="1" s="1"/>
  <c r="J19" i="1"/>
  <c r="J20" i="1"/>
  <c r="L18" i="1" l="1"/>
  <c r="L21" i="1" s="1"/>
  <c r="K20" i="1"/>
  <c r="K19" i="1"/>
  <c r="M18" i="1" l="1"/>
  <c r="M21" i="1" s="1"/>
  <c r="L20" i="1"/>
  <c r="L19" i="1"/>
  <c r="N18" i="1" l="1"/>
  <c r="N21" i="1" s="1"/>
  <c r="M20" i="1"/>
  <c r="M19" i="1"/>
  <c r="O18" i="1" l="1"/>
  <c r="O21" i="1" s="1"/>
  <c r="N20" i="1"/>
  <c r="N19" i="1"/>
  <c r="P18" i="1" l="1"/>
  <c r="P21" i="1" s="1"/>
  <c r="O20" i="1"/>
  <c r="O19" i="1"/>
  <c r="Q18" i="1" l="1"/>
  <c r="Q21" i="1" s="1"/>
  <c r="P20" i="1"/>
  <c r="P19" i="1"/>
  <c r="R18" i="1" l="1"/>
  <c r="R21" i="1" s="1"/>
  <c r="Q19" i="1"/>
  <c r="Q20" i="1"/>
  <c r="S18" i="1" l="1"/>
  <c r="S21" i="1" s="1"/>
  <c r="R19" i="1"/>
  <c r="R20" i="1"/>
  <c r="T18" i="1" l="1"/>
  <c r="T21" i="1" s="1"/>
  <c r="S20" i="1"/>
  <c r="S19" i="1"/>
  <c r="U18" i="1" l="1"/>
  <c r="U21" i="1" s="1"/>
  <c r="T20" i="1"/>
  <c r="T19" i="1"/>
  <c r="V18" i="1" l="1"/>
  <c r="V21" i="1" s="1"/>
  <c r="U20" i="1"/>
  <c r="U19" i="1"/>
  <c r="W18" i="1" l="1"/>
  <c r="W21" i="1" s="1"/>
  <c r="V20" i="1"/>
  <c r="V19" i="1"/>
  <c r="X18" i="1" l="1"/>
  <c r="X21" i="1" s="1"/>
  <c r="W20" i="1"/>
  <c r="W19" i="1"/>
  <c r="Y18" i="1" l="1"/>
  <c r="Y21" i="1" s="1"/>
  <c r="X20" i="1"/>
  <c r="X19" i="1"/>
  <c r="Z18" i="1" l="1"/>
  <c r="Z21" i="1" s="1"/>
  <c r="Y19" i="1"/>
  <c r="Y20" i="1"/>
  <c r="AA18" i="1" l="1"/>
  <c r="AA21" i="1" s="1"/>
  <c r="Z19" i="1"/>
  <c r="Z20" i="1"/>
  <c r="AB18" i="1" l="1"/>
  <c r="AB21" i="1" s="1"/>
  <c r="AA20" i="1"/>
  <c r="AA19" i="1"/>
  <c r="AB20" i="1" l="1"/>
  <c r="AB19" i="1"/>
  <c r="AC18" i="1"/>
  <c r="AC21" i="1" s="1"/>
  <c r="AD18" i="1" l="1"/>
  <c r="AD21" i="1" s="1"/>
  <c r="AC20" i="1"/>
  <c r="AC19" i="1"/>
  <c r="AD19" i="1" l="1"/>
  <c r="AE18" i="1"/>
  <c r="AE21" i="1" s="1"/>
  <c r="AD20" i="1"/>
  <c r="AF18" i="1" l="1"/>
  <c r="AE19" i="1"/>
  <c r="AE20" i="1"/>
  <c r="AF19" i="1" l="1"/>
  <c r="AF21" i="1"/>
  <c r="AG18" i="1"/>
  <c r="AF20" i="1"/>
  <c r="AG19" i="1" l="1"/>
  <c r="AG21" i="1"/>
  <c r="AH18" i="1"/>
  <c r="AH21" i="1" s="1"/>
  <c r="AG20" i="1"/>
  <c r="AH19" i="1" l="1"/>
  <c r="AH20" i="1"/>
</calcChain>
</file>

<file path=xl/sharedStrings.xml><?xml version="1.0" encoding="utf-8"?>
<sst xmlns="http://schemas.openxmlformats.org/spreadsheetml/2006/main" count="70" uniqueCount="68">
  <si>
    <t>M</t>
  </si>
  <si>
    <t>CP</t>
  </si>
  <si>
    <t>SS</t>
  </si>
  <si>
    <t>Année</t>
  </si>
  <si>
    <t>Mois</t>
  </si>
  <si>
    <t>Date</t>
  </si>
  <si>
    <t>1er jour en texte</t>
  </si>
  <si>
    <t>Fin du Mois</t>
  </si>
  <si>
    <t>Nbre jour fin Mois</t>
  </si>
  <si>
    <t>Congé Payé</t>
  </si>
  <si>
    <t>Maladie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</si>
  <si>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</si>
  <si>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</si>
  <si>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</si>
  <si>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</si>
  <si>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</si>
  <si>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</si>
  <si>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</si>
  <si>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</si>
  <si>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</si>
  <si>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</si>
  <si>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</si>
  <si>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</si>
  <si>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RAPPORT D'ACTIVITE</t>
  </si>
  <si>
    <t>sans solde</t>
  </si>
  <si>
    <t>congé payé</t>
  </si>
  <si>
    <t>Nom Consultant :</t>
  </si>
  <si>
    <t>Nom Client :</t>
  </si>
  <si>
    <t>Nb jours ouvrés</t>
  </si>
  <si>
    <t>Calendrier</t>
  </si>
  <si>
    <t>Jours fériés</t>
  </si>
  <si>
    <t>MISSIONS</t>
  </si>
  <si>
    <t>IT DEV TEAM</t>
  </si>
  <si>
    <t>ABSENCE</t>
  </si>
  <si>
    <t>ASTREINTES</t>
  </si>
  <si>
    <t>Nbre jour ouvrés</t>
  </si>
  <si>
    <t>Jours fériés Français</t>
  </si>
  <si>
    <t>Jours fériés Tunisien</t>
  </si>
  <si>
    <t>Jour de l'an</t>
  </si>
  <si>
    <t>Fête de l'Indépendance</t>
  </si>
  <si>
    <t>Journée des Martyrs</t>
  </si>
  <si>
    <t>Aid El Fitr</t>
  </si>
  <si>
    <t>Fête du Travail</t>
  </si>
  <si>
    <t>Aid El Kébir</t>
  </si>
  <si>
    <t>Jour de l'an Herji</t>
  </si>
  <si>
    <t>Fête de la République</t>
  </si>
  <si>
    <t>Fête de la femme</t>
  </si>
  <si>
    <t>Mouled</t>
  </si>
  <si>
    <t>Fête de l'évacuation</t>
  </si>
  <si>
    <t>Fête de la révolution</t>
  </si>
  <si>
    <t>Pâques</t>
  </si>
  <si>
    <t>Lundi de pâques</t>
  </si>
  <si>
    <t>Fête du travail</t>
  </si>
  <si>
    <t>Armistice 39/45</t>
  </si>
  <si>
    <t>Ascension</t>
  </si>
  <si>
    <t>Pentecôte</t>
  </si>
  <si>
    <t>Lundi de pentecôte</t>
  </si>
  <si>
    <t>Fête nnationale</t>
  </si>
  <si>
    <t>Assomption</t>
  </si>
  <si>
    <t>Armistice 14/18</t>
  </si>
  <si>
    <t>Noel</t>
  </si>
  <si>
    <t>Saint-Etienne</t>
  </si>
  <si>
    <t>Toussaint</t>
  </si>
  <si>
    <t>Vendredi saint</t>
  </si>
  <si>
    <t>Nbre jours travaillés</t>
  </si>
  <si>
    <t>Congé Maladie</t>
  </si>
  <si>
    <t>Congé sans Solde</t>
  </si>
  <si>
    <t>Prenom 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</si>
</sst>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0" fillId="0" borderId="1" xfId="0" applyBorder="1"/>
    <xf numFmtId="0" fontId="0" fillId="0" borderId="0" xfId="0" applyBorder="1"/>
    <xf numFmtId="0" fontId="5" fillId="6" borderId="0" xfId="0" applyFont="1" applyFill="1" applyAlignment="1">
      <alignment horizontal="center"/>
    </xf>
    <xf numFmtId="0" fontId="0" fillId="0" borderId="3" xfId="0" applyBorder="1"/>
    <xf numFmtId="0" fontId="0" fillId="0" borderId="6" xfId="0" applyBorder="1"/>
    <xf numFmtId="14" fontId="0" fillId="0" borderId="5" xfId="0" applyNumberFormat="1" applyBorder="1"/>
    <xf numFmtId="0" fontId="0" fillId="0" borderId="10" xfId="0" applyBorder="1"/>
    <xf numFmtId="0" fontId="0" fillId="0" borderId="11" xfId="0" applyBorder="1"/>
    <xf numFmtId="14" fontId="0" fillId="0" borderId="11" xfId="0" applyNumberFormat="1" applyBorder="1"/>
    <xf numFmtId="0" fontId="0" fillId="0" borderId="8" xfId="0" applyBorder="1"/>
    <xf numFmtId="164" fontId="0" fillId="0" borderId="8" xfId="0" applyNumberFormat="1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4" fontId="6" fillId="0" borderId="0" xfId="0" applyNumberFormat="1" applyFont="1" applyAlignment="1">
      <alignment textRotation="9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/>
    <xf numFmtId="165" fontId="0" fillId="0" borderId="0" xfId="0" applyNumberFormat="1"/>
    <xf numFmtId="165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/>
    </xf>
    <xf numFmtId="0" fontId="11" fillId="0" borderId="9" xfId="0" applyFont="1" applyFill="1" applyBorder="1" applyAlignment="1"/>
    <xf numFmtId="0" fontId="11" fillId="0" borderId="0" xfId="0" applyFont="1" applyFill="1" applyBorder="1" applyAlignment="1"/>
    <xf numFmtId="0" fontId="4" fillId="0" borderId="0" xfId="0" applyFont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6" fillId="8" borderId="1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9"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</font>
      <fill>
        <patternFill>
          <bgColor theme="8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abSelected="1" topLeftCell="A6" zoomScale="115" zoomScaleNormal="115" workbookViewId="0">
      <selection activeCell="D22" sqref="D22:AH22"/>
    </sheetView>
  </sheetViews>
  <sheetFormatPr baseColWidth="10" defaultRowHeight="14.25" x14ac:dyDescent="0.45"/>
  <cols>
    <col min="1" max="1" width="6.9296875" customWidth="1"/>
    <col min="2" max="2" width="9.06640625" customWidth="1"/>
    <col min="3" max="3" width="2.73046875" hidden="1" customWidth="1"/>
    <col min="4" max="4" width="3.59765625" bestFit="1" customWidth="1"/>
    <col min="5" max="5" width="3.06640625" bestFit="1" customWidth="1"/>
    <col min="6" max="6" width="3.6640625" customWidth="1"/>
    <col min="7" max="7" width="3.6640625" bestFit="1" customWidth="1"/>
    <col min="8" max="8" width="3" bestFit="1" customWidth="1"/>
    <col min="9" max="9" width="3.33203125" bestFit="1" customWidth="1"/>
    <col min="10" max="10" width="3.796875" bestFit="1" customWidth="1"/>
    <col min="11" max="11" width="3.59765625" bestFit="1" customWidth="1"/>
    <col min="12" max="12" width="3" bestFit="1" customWidth="1"/>
    <col min="13" max="14" width="3.6640625" bestFit="1" customWidth="1"/>
    <col min="15" max="15" width="3" bestFit="1" customWidth="1"/>
    <col min="16" max="16" width="3.33203125" bestFit="1" customWidth="1"/>
    <col min="17" max="17" width="3.796875" bestFit="1" customWidth="1"/>
    <col min="18" max="18" width="3.59765625" bestFit="1" customWidth="1"/>
    <col min="19" max="19" width="3" bestFit="1" customWidth="1"/>
    <col min="20" max="21" width="3.6640625" bestFit="1" customWidth="1"/>
    <col min="22" max="22" width="3" bestFit="1" customWidth="1"/>
    <col min="23" max="23" width="3.33203125" bestFit="1" customWidth="1"/>
    <col min="24" max="24" width="3.796875" bestFit="1" customWidth="1"/>
    <col min="25" max="25" width="3.59765625" bestFit="1" customWidth="1"/>
    <col min="26" max="26" width="3" bestFit="1" customWidth="1"/>
    <col min="27" max="28" width="3.6640625" bestFit="1" customWidth="1"/>
    <col min="29" max="29" width="3" bestFit="1" customWidth="1"/>
    <col min="30" max="30" width="3.33203125" bestFit="1" customWidth="1"/>
    <col min="31" max="31" width="3.796875" bestFit="1" customWidth="1"/>
    <col min="32" max="32" width="3.59765625" bestFit="1" customWidth="1"/>
    <col min="33" max="33" width="3" bestFit="1" customWidth="1"/>
    <col min="34" max="34" width="3.6640625" customWidth="1"/>
  </cols>
  <sheetData>
    <row r="1" spans="1:36" hidden="1" x14ac:dyDescent="0.45">
      <c r="A1" s="1">
        <v>1</v>
      </c>
    </row>
    <row r="2" spans="1:36" hidden="1" x14ac:dyDescent="0.45">
      <c r="A2" s="7">
        <v>0.5</v>
      </c>
      <c r="L2" s="47"/>
      <c r="M2" s="47"/>
      <c r="N2" s="47"/>
      <c r="O2" s="47"/>
      <c r="P2" s="47"/>
      <c r="Q2" s="47"/>
      <c r="R2" s="47"/>
      <c r="S2" s="47"/>
      <c r="T2" s="47"/>
    </row>
    <row r="3" spans="1:36" hidden="1" x14ac:dyDescent="0.45">
      <c r="A3" s="2" t="s">
        <v>0</v>
      </c>
      <c r="B3" t="s">
        <v>10</v>
      </c>
    </row>
    <row r="4" spans="1:36" hidden="1" x14ac:dyDescent="0.45">
      <c r="A4" s="3" t="s">
        <v>1</v>
      </c>
      <c r="B4" t="s">
        <v>25</v>
      </c>
    </row>
    <row r="5" spans="1:36" hidden="1" x14ac:dyDescent="0.45">
      <c r="A5" s="4" t="s">
        <v>2</v>
      </c>
      <c r="B5" t="s">
        <v>24</v>
      </c>
    </row>
    <row r="6" spans="1:36" ht="28.5" x14ac:dyDescent="0.85">
      <c r="A6" s="31"/>
      <c r="B6" s="31"/>
      <c r="C6" s="31"/>
      <c r="D6" s="31"/>
      <c r="E6" s="31"/>
      <c r="F6" s="31"/>
      <c r="G6" s="31"/>
      <c r="H6" s="31"/>
      <c r="I6" s="31"/>
      <c r="J6" s="31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6" ht="28.5" x14ac:dyDescent="0.85">
      <c r="A7" s="31"/>
      <c r="B7" s="31"/>
      <c r="C7" s="31"/>
      <c r="D7" s="31"/>
      <c r="E7" s="31"/>
      <c r="F7" s="31"/>
      <c r="G7" s="31"/>
      <c r="H7" s="31"/>
      <c r="I7" s="31"/>
      <c r="J7" s="31"/>
      <c r="K7" s="68" t="s">
        <v>23</v>
      </c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9" spans="1:36" x14ac:dyDescent="0.45">
      <c r="A9" s="45"/>
      <c r="B9" s="46"/>
      <c r="C9" s="46"/>
      <c r="D9" s="57" t="s">
        <v>26</v>
      </c>
      <c r="E9" s="58"/>
      <c r="F9" s="58"/>
      <c r="G9" s="58"/>
      <c r="H9" s="59" t="s">
        <v>67</v>
      </c>
      <c r="I9" s="59"/>
      <c r="J9" s="59"/>
      <c r="K9" s="59"/>
      <c r="L9" s="59"/>
      <c r="M9" s="59"/>
      <c r="N9" s="32"/>
      <c r="O9" s="32"/>
      <c r="P9" s="32"/>
      <c r="Q9" s="32"/>
      <c r="R9" s="32"/>
      <c r="S9" s="32"/>
      <c r="T9" s="32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59"/>
      <c r="AJ9" s="59"/>
    </row>
    <row r="10" spans="1:36" x14ac:dyDescent="0.45">
      <c r="A10" s="45"/>
      <c r="B10" s="46"/>
      <c r="C10" s="46"/>
      <c r="D10" s="57" t="s">
        <v>27</v>
      </c>
      <c r="E10" s="58"/>
      <c r="F10" s="58"/>
      <c r="G10" s="58"/>
      <c r="H10" s="59"/>
      <c r="I10" s="59"/>
      <c r="J10" s="59"/>
      <c r="K10" s="59"/>
      <c r="L10" s="59"/>
      <c r="M10" s="59"/>
      <c r="O10" s="32"/>
      <c r="P10" s="32"/>
      <c r="Q10" s="32"/>
      <c r="R10" s="32"/>
      <c r="S10" s="32"/>
      <c r="T10" s="32"/>
      <c r="U10" s="31"/>
      <c r="V10" s="31"/>
      <c r="W10" s="31"/>
      <c r="X10" s="31"/>
      <c r="Y10" s="31"/>
      <c r="Z10" s="31"/>
      <c r="AA10" s="31"/>
    </row>
    <row r="11" spans="1:36" x14ac:dyDescent="0.45">
      <c r="A11" s="31"/>
      <c r="B11" s="31"/>
      <c r="C11" s="31"/>
      <c r="D11" s="31"/>
      <c r="O11" s="32"/>
      <c r="P11" s="32"/>
      <c r="Q11" s="32"/>
      <c r="R11" s="32"/>
      <c r="S11" s="32"/>
      <c r="T11" s="32"/>
      <c r="U11" s="31"/>
      <c r="V11" s="31"/>
      <c r="W11" s="31"/>
      <c r="X11" s="31"/>
      <c r="Y11" s="31"/>
      <c r="Z11" s="31"/>
      <c r="AA11" s="31"/>
    </row>
    <row r="12" spans="1:36" x14ac:dyDescent="0.4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2"/>
      <c r="M12" s="32"/>
      <c r="N12" s="32"/>
      <c r="O12" s="32"/>
      <c r="P12" s="32"/>
      <c r="Q12" s="32"/>
      <c r="R12" s="32"/>
      <c r="S12" s="32"/>
      <c r="T12" s="32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spans="1:36" ht="14.65" thickBot="1" x14ac:dyDescent="0.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</row>
    <row r="14" spans="1:36" x14ac:dyDescent="0.45">
      <c r="A14" s="33" t="s">
        <v>3</v>
      </c>
      <c r="B14" s="34" t="s">
        <v>4</v>
      </c>
      <c r="C14" s="64" t="s">
        <v>28</v>
      </c>
      <c r="D14" s="64"/>
      <c r="E14" s="64"/>
      <c r="F14" s="64"/>
      <c r="G14" s="65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</row>
    <row r="15" spans="1:36" ht="14.65" thickBot="1" x14ac:dyDescent="0.5">
      <c r="A15" s="35">
        <v>2023</v>
      </c>
      <c r="B15" s="36" t="s">
        <v>20</v>
      </c>
      <c r="C15" s="66">
        <f>Paramètre!$D$6</f>
        <v>22</v>
      </c>
      <c r="D15" s="66"/>
      <c r="E15" s="66"/>
      <c r="F15" s="66"/>
      <c r="G15" s="67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spans="1:36" x14ac:dyDescent="0.4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</row>
    <row r="17" spans="1:34" x14ac:dyDescent="0.4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spans="1:34" ht="53.65" hidden="1" x14ac:dyDescent="0.45">
      <c r="A18" s="31"/>
      <c r="B18" s="31"/>
      <c r="C18" s="31"/>
      <c r="D18" s="37">
        <f>Paramètre!D2</f>
        <v>45200</v>
      </c>
      <c r="E18" s="37">
        <f>D18+1</f>
        <v>45201</v>
      </c>
      <c r="F18" s="37">
        <f t="shared" ref="F18:AB18" si="0">E18+1</f>
        <v>45202</v>
      </c>
      <c r="G18" s="37">
        <f t="shared" si="0"/>
        <v>45203</v>
      </c>
      <c r="H18" s="37">
        <f t="shared" si="0"/>
        <v>45204</v>
      </c>
      <c r="I18" s="37">
        <f t="shared" si="0"/>
        <v>45205</v>
      </c>
      <c r="J18" s="37">
        <f t="shared" si="0"/>
        <v>45206</v>
      </c>
      <c r="K18" s="37">
        <f>J18+1</f>
        <v>45207</v>
      </c>
      <c r="L18" s="37">
        <f t="shared" si="0"/>
        <v>45208</v>
      </c>
      <c r="M18" s="37">
        <f t="shared" si="0"/>
        <v>45209</v>
      </c>
      <c r="N18" s="37">
        <f t="shared" si="0"/>
        <v>45210</v>
      </c>
      <c r="O18" s="37">
        <f t="shared" si="0"/>
        <v>45211</v>
      </c>
      <c r="P18" s="37">
        <f t="shared" si="0"/>
        <v>45212</v>
      </c>
      <c r="Q18" s="37">
        <f t="shared" si="0"/>
        <v>45213</v>
      </c>
      <c r="R18" s="37">
        <f t="shared" si="0"/>
        <v>45214</v>
      </c>
      <c r="S18" s="37">
        <f t="shared" si="0"/>
        <v>45215</v>
      </c>
      <c r="T18" s="37">
        <f t="shared" si="0"/>
        <v>45216</v>
      </c>
      <c r="U18" s="37">
        <f t="shared" si="0"/>
        <v>45217</v>
      </c>
      <c r="V18" s="37">
        <f t="shared" si="0"/>
        <v>45218</v>
      </c>
      <c r="W18" s="37">
        <f>V18+1</f>
        <v>45219</v>
      </c>
      <c r="X18" s="37">
        <f t="shared" si="0"/>
        <v>45220</v>
      </c>
      <c r="Y18" s="37">
        <f t="shared" si="0"/>
        <v>45221</v>
      </c>
      <c r="Z18" s="37">
        <f t="shared" si="0"/>
        <v>45222</v>
      </c>
      <c r="AA18" s="37">
        <f t="shared" si="0"/>
        <v>45223</v>
      </c>
      <c r="AB18" s="37">
        <f t="shared" si="0"/>
        <v>45224</v>
      </c>
      <c r="AC18" s="37">
        <f>AB18+1</f>
        <v>45225</v>
      </c>
      <c r="AD18" s="37">
        <f>IF(OR(AC18="",AC18&gt;=Paramètre!$D$4),"",AC18+1)</f>
        <v>45226</v>
      </c>
      <c r="AE18" s="37">
        <f>IF(OR(AD18="",AD18&gt;=Paramètre!$D$4),"",AD18+1)</f>
        <v>45227</v>
      </c>
      <c r="AF18" s="37">
        <f>IF(OR(AE18="",AE18&gt;=Paramètre!$D$4),"",AE18+1)</f>
        <v>45228</v>
      </c>
      <c r="AG18" s="37">
        <f>IF(OR(AF18="",AF18&gt;=Paramètre!$D$4),"",AF18+1)</f>
        <v>45229</v>
      </c>
      <c r="AH18" s="37">
        <f>IF(OR(AG18="",AG18&gt;=Paramètre!$D$4),"",AG18+1)</f>
        <v>45230</v>
      </c>
    </row>
    <row r="19" spans="1:34" x14ac:dyDescent="0.45">
      <c r="A19" s="60" t="s">
        <v>29</v>
      </c>
      <c r="B19" s="60"/>
      <c r="C19" s="60"/>
      <c r="D19" s="38">
        <f t="shared" ref="D19:J19" si="1">DAY(D18)</f>
        <v>1</v>
      </c>
      <c r="E19" s="38">
        <f t="shared" si="1"/>
        <v>2</v>
      </c>
      <c r="F19" s="38">
        <f t="shared" si="1"/>
        <v>3</v>
      </c>
      <c r="G19" s="38">
        <f t="shared" si="1"/>
        <v>4</v>
      </c>
      <c r="H19" s="38">
        <f t="shared" si="1"/>
        <v>5</v>
      </c>
      <c r="I19" s="38">
        <f t="shared" si="1"/>
        <v>6</v>
      </c>
      <c r="J19" s="38">
        <f t="shared" si="1"/>
        <v>7</v>
      </c>
      <c r="K19" s="38">
        <f t="shared" ref="K19:AE19" si="2">DAY(K18)</f>
        <v>8</v>
      </c>
      <c r="L19" s="38">
        <f t="shared" si="2"/>
        <v>9</v>
      </c>
      <c r="M19" s="38">
        <f t="shared" si="2"/>
        <v>10</v>
      </c>
      <c r="N19" s="38">
        <f t="shared" si="2"/>
        <v>11</v>
      </c>
      <c r="O19" s="38">
        <f t="shared" si="2"/>
        <v>12</v>
      </c>
      <c r="P19" s="38">
        <f t="shared" si="2"/>
        <v>13</v>
      </c>
      <c r="Q19" s="38">
        <f t="shared" si="2"/>
        <v>14</v>
      </c>
      <c r="R19" s="38">
        <f t="shared" si="2"/>
        <v>15</v>
      </c>
      <c r="S19" s="38">
        <f t="shared" si="2"/>
        <v>16</v>
      </c>
      <c r="T19" s="38">
        <f t="shared" si="2"/>
        <v>17</v>
      </c>
      <c r="U19" s="38">
        <f t="shared" si="2"/>
        <v>18</v>
      </c>
      <c r="V19" s="38">
        <f t="shared" si="2"/>
        <v>19</v>
      </c>
      <c r="W19" s="38">
        <f t="shared" si="2"/>
        <v>20</v>
      </c>
      <c r="X19" s="38">
        <f t="shared" si="2"/>
        <v>21</v>
      </c>
      <c r="Y19" s="38">
        <f t="shared" si="2"/>
        <v>22</v>
      </c>
      <c r="Z19" s="38">
        <f t="shared" si="2"/>
        <v>23</v>
      </c>
      <c r="AA19" s="38">
        <f t="shared" si="2"/>
        <v>24</v>
      </c>
      <c r="AB19" s="38">
        <f t="shared" si="2"/>
        <v>25</v>
      </c>
      <c r="AC19" s="38">
        <f t="shared" si="2"/>
        <v>26</v>
      </c>
      <c r="AD19" s="38">
        <f t="shared" si="2"/>
        <v>27</v>
      </c>
      <c r="AE19" s="38">
        <f t="shared" si="2"/>
        <v>28</v>
      </c>
      <c r="AF19" s="38">
        <f>IFERROR(DAY(AF18),"")</f>
        <v>29</v>
      </c>
      <c r="AG19" s="38">
        <f>IFERROR(DAY(AG18),"")</f>
        <v>30</v>
      </c>
      <c r="AH19" s="38">
        <f>IFERROR(DAY(AH18),"")</f>
        <v>31</v>
      </c>
    </row>
    <row r="20" spans="1:34" ht="14.25" customHeight="1" x14ac:dyDescent="0.45">
      <c r="A20" s="60"/>
      <c r="B20" s="60"/>
      <c r="C20" s="60"/>
      <c r="D20" s="38" t="str">
        <f t="shared" ref="D20:J20" si="3">TEXT(D18,"jjj")</f>
        <v>dim</v>
      </c>
      <c r="E20" s="38" t="str">
        <f t="shared" si="3"/>
        <v>lun</v>
      </c>
      <c r="F20" s="38" t="str">
        <f t="shared" si="3"/>
        <v>mar</v>
      </c>
      <c r="G20" s="38" t="str">
        <f t="shared" si="3"/>
        <v>mer</v>
      </c>
      <c r="H20" s="38" t="str">
        <f t="shared" si="3"/>
        <v>jeu</v>
      </c>
      <c r="I20" s="38" t="str">
        <f t="shared" si="3"/>
        <v>ven</v>
      </c>
      <c r="J20" s="38" t="str">
        <f t="shared" si="3"/>
        <v>sam</v>
      </c>
      <c r="K20" s="38" t="str">
        <f t="shared" ref="K20:AH20" si="4">TEXT(K18,"jjj")</f>
        <v>dim</v>
      </c>
      <c r="L20" s="38" t="str">
        <f t="shared" si="4"/>
        <v>lun</v>
      </c>
      <c r="M20" s="38" t="str">
        <f t="shared" si="4"/>
        <v>mar</v>
      </c>
      <c r="N20" s="38" t="str">
        <f t="shared" si="4"/>
        <v>mer</v>
      </c>
      <c r="O20" s="38" t="str">
        <f t="shared" si="4"/>
        <v>jeu</v>
      </c>
      <c r="P20" s="38" t="str">
        <f t="shared" si="4"/>
        <v>ven</v>
      </c>
      <c r="Q20" s="38" t="str">
        <f t="shared" si="4"/>
        <v>sam</v>
      </c>
      <c r="R20" s="38" t="str">
        <f t="shared" si="4"/>
        <v>dim</v>
      </c>
      <c r="S20" s="38" t="str">
        <f t="shared" si="4"/>
        <v>lun</v>
      </c>
      <c r="T20" s="38" t="str">
        <f t="shared" si="4"/>
        <v>mar</v>
      </c>
      <c r="U20" s="38" t="str">
        <f t="shared" si="4"/>
        <v>mer</v>
      </c>
      <c r="V20" s="38" t="str">
        <f t="shared" si="4"/>
        <v>jeu</v>
      </c>
      <c r="W20" s="38" t="str">
        <f t="shared" si="4"/>
        <v>ven</v>
      </c>
      <c r="X20" s="38" t="str">
        <f t="shared" si="4"/>
        <v>sam</v>
      </c>
      <c r="Y20" s="38" t="str">
        <f t="shared" si="4"/>
        <v>dim</v>
      </c>
      <c r="Z20" s="38" t="str">
        <f t="shared" si="4"/>
        <v>lun</v>
      </c>
      <c r="AA20" s="38" t="str">
        <f t="shared" si="4"/>
        <v>mar</v>
      </c>
      <c r="AB20" s="38" t="str">
        <f t="shared" si="4"/>
        <v>mer</v>
      </c>
      <c r="AC20" s="38" t="str">
        <f t="shared" si="4"/>
        <v>jeu</v>
      </c>
      <c r="AD20" s="38" t="str">
        <f t="shared" si="4"/>
        <v>ven</v>
      </c>
      <c r="AE20" s="38" t="str">
        <f t="shared" si="4"/>
        <v>sam</v>
      </c>
      <c r="AF20" s="38" t="str">
        <f t="shared" si="4"/>
        <v>dim</v>
      </c>
      <c r="AG20" s="38" t="str">
        <f t="shared" si="4"/>
        <v>lun</v>
      </c>
      <c r="AH20" s="38" t="str">
        <f t="shared" si="4"/>
        <v>mar</v>
      </c>
    </row>
    <row r="21" spans="1:34" ht="14.65" thickBot="1" x14ac:dyDescent="0.5">
      <c r="A21" s="50" t="s">
        <v>30</v>
      </c>
      <c r="B21" s="50"/>
      <c r="C21" s="50"/>
      <c r="D21" s="39" t="str">
        <f>_xlfn.IFNA(VLOOKUP(D18,Paramètre!$G$3:$H$14,2,0),"")</f>
        <v/>
      </c>
      <c r="E21" s="39" t="str">
        <f>_xlfn.IFNA(VLOOKUP(E18,Paramètre!$G$3:$H$14,2,0),"")</f>
        <v/>
      </c>
      <c r="F21" s="39" t="str">
        <f>_xlfn.IFNA(VLOOKUP(F18,Paramètre!$G$3:$H$14,2,0),"")</f>
        <v/>
      </c>
      <c r="G21" s="39" t="str">
        <f>_xlfn.IFNA(VLOOKUP(G18,Paramètre!$G$3:$H$14,2,0),"")</f>
        <v/>
      </c>
      <c r="H21" s="39" t="str">
        <f>_xlfn.IFNA(VLOOKUP(H18,Paramètre!$G$3:$H$14,2,0),"")</f>
        <v/>
      </c>
      <c r="I21" s="39" t="str">
        <f>_xlfn.IFNA(VLOOKUP(I18,Paramètre!$G$3:$H$14,2,0),"")</f>
        <v/>
      </c>
      <c r="J21" s="39" t="str">
        <f>_xlfn.IFNA(VLOOKUP(J18,Paramètre!$G$3:$H$14,2,0),"")</f>
        <v/>
      </c>
      <c r="K21" s="39" t="str">
        <f>_xlfn.IFNA(VLOOKUP(K18,Paramètre!$G$3:$H$14,2,0),"")</f>
        <v/>
      </c>
      <c r="L21" s="39" t="str">
        <f>_xlfn.IFNA(VLOOKUP(L18,Paramètre!$G$3:$H$14,2,0),"")</f>
        <v/>
      </c>
      <c r="M21" s="39" t="str">
        <f>_xlfn.IFNA(VLOOKUP(M18,Paramètre!$G$3:$H$14,2,0),"")</f>
        <v/>
      </c>
      <c r="N21" s="39" t="str">
        <f>_xlfn.IFNA(VLOOKUP(N18,Paramètre!$G$3:$H$14,2,0),"")</f>
        <v/>
      </c>
      <c r="O21" s="39" t="str">
        <f>_xlfn.IFNA(VLOOKUP(O18,Paramètre!$G$3:$H$14,2,0),"")</f>
        <v/>
      </c>
      <c r="P21" s="39" t="str">
        <f>_xlfn.IFNA(VLOOKUP(P18,Paramètre!$G$3:$H$14,2,0),"")</f>
        <v/>
      </c>
      <c r="Q21" s="39" t="str">
        <f>_xlfn.IFNA(VLOOKUP(Q18,Paramètre!$G$3:$H$14,2,0),"")</f>
        <v/>
      </c>
      <c r="R21" s="39">
        <f>_xlfn.IFNA(VLOOKUP(R18,Paramètre!$G$3:$H$14,2,0),"")</f>
        <v>1</v>
      </c>
      <c r="S21" s="39" t="str">
        <f>_xlfn.IFNA(VLOOKUP(S18,Paramètre!$G$3:$H$14,2,0),"")</f>
        <v/>
      </c>
      <c r="T21" s="39" t="str">
        <f>_xlfn.IFNA(VLOOKUP(T18,Paramètre!$G$3:$H$14,2,0),"")</f>
        <v/>
      </c>
      <c r="U21" s="39" t="str">
        <f>_xlfn.IFNA(VLOOKUP(U18,Paramètre!$G$3:$H$14,2,0),"")</f>
        <v/>
      </c>
      <c r="V21" s="39" t="str">
        <f>_xlfn.IFNA(VLOOKUP(V18,Paramètre!$G$3:$H$14,2,0),"")</f>
        <v/>
      </c>
      <c r="W21" s="39" t="str">
        <f>_xlfn.IFNA(VLOOKUP(W18,Paramètre!$G$3:$H$14,2,0),"")</f>
        <v/>
      </c>
      <c r="X21" s="39" t="str">
        <f>_xlfn.IFNA(VLOOKUP(X18,Paramètre!$G$3:$H$14,2,0),"")</f>
        <v/>
      </c>
      <c r="Y21" s="39" t="str">
        <f>_xlfn.IFNA(VLOOKUP(Y18,Paramètre!$G$3:$H$14,2,0),"")</f>
        <v/>
      </c>
      <c r="Z21" s="39" t="str">
        <f>_xlfn.IFNA(VLOOKUP(Z18,Paramètre!$G$3:$H$14,2,0),"")</f>
        <v/>
      </c>
      <c r="AA21" s="39" t="str">
        <f>_xlfn.IFNA(VLOOKUP(AA18,Paramètre!$G$3:$H$14,2,0),"")</f>
        <v/>
      </c>
      <c r="AB21" s="39" t="str">
        <f>_xlfn.IFNA(VLOOKUP(AB18,Paramètre!$G$3:$H$14,2,0),"")</f>
        <v/>
      </c>
      <c r="AC21" s="39" t="str">
        <f>_xlfn.IFNA(VLOOKUP(AC18,Paramètre!$G$3:$H$14,2,0),"")</f>
        <v/>
      </c>
      <c r="AD21" s="39" t="str">
        <f>_xlfn.IFNA(VLOOKUP(AD18,Paramètre!$G$3:$H$14,2,0),"")</f>
        <v/>
      </c>
      <c r="AE21" s="39" t="str">
        <f>_xlfn.IFNA(VLOOKUP(AE18,Paramètre!$G$3:$H$14,2,0),"")</f>
        <v/>
      </c>
      <c r="AF21" s="39" t="str">
        <f>_xlfn.IFNA(VLOOKUP(AF18,Paramètre!$G$3:$H$14,2,0),"")</f>
        <v/>
      </c>
      <c r="AG21" s="39" t="str">
        <f>_xlfn.IFNA(VLOOKUP(AG18,Paramètre!$G$3:$H$14,2,0),"")</f>
        <v/>
      </c>
      <c r="AH21" s="39" t="str">
        <f>_xlfn.IFNA(VLOOKUP(AH18,Paramètre!$G$3:$H$14,2,0),"")</f>
        <v/>
      </c>
    </row>
    <row r="22" spans="1:34" ht="14.65" thickBot="1" x14ac:dyDescent="0.5">
      <c r="A22" s="61" t="s">
        <v>31</v>
      </c>
      <c r="B22" s="61"/>
      <c r="C22" s="61"/>
      <c r="D22" s="62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</row>
    <row r="23" spans="1:34" x14ac:dyDescent="0.45">
      <c r="A23" s="50" t="s">
        <v>32</v>
      </c>
      <c r="B23" s="50"/>
      <c r="C23" s="50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</row>
    <row r="24" spans="1:34" x14ac:dyDescent="0.45">
      <c r="A24" s="55"/>
      <c r="B24" s="56"/>
      <c r="C24" s="44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</row>
    <row r="25" spans="1:34" x14ac:dyDescent="0.45">
      <c r="A25" s="51" t="s">
        <v>33</v>
      </c>
      <c r="B25" s="51"/>
      <c r="C25" s="51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</row>
    <row r="26" spans="1:34" x14ac:dyDescent="0.45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</row>
    <row r="27" spans="1:34" x14ac:dyDescent="0.45">
      <c r="A27" s="51" t="s">
        <v>34</v>
      </c>
      <c r="B27" s="51"/>
      <c r="C27" s="51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</row>
    <row r="28" spans="1:34" x14ac:dyDescent="0.45">
      <c r="A28" s="52"/>
      <c r="B28" s="52"/>
      <c r="C28" s="52"/>
      <c r="D28" s="31"/>
      <c r="E28" s="31"/>
      <c r="F28" s="31"/>
      <c r="G28" s="31"/>
      <c r="H28" s="31"/>
      <c r="I28" s="40"/>
      <c r="J28" s="40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</row>
    <row r="29" spans="1:34" x14ac:dyDescent="0.45">
      <c r="I29" s="6"/>
      <c r="J29" s="6"/>
    </row>
    <row r="30" spans="1:34" x14ac:dyDescent="0.45">
      <c r="D30" s="48" t="s">
        <v>64</v>
      </c>
      <c r="E30" s="49"/>
      <c r="F30" s="49"/>
      <c r="G30" s="49"/>
      <c r="H30" s="49"/>
      <c r="I30" s="49"/>
      <c r="J30" s="41">
        <f>SUM($D$23:$AH$23)</f>
        <v>0</v>
      </c>
    </row>
    <row r="31" spans="1:34" x14ac:dyDescent="0.45">
      <c r="D31" s="48" t="s">
        <v>9</v>
      </c>
      <c r="E31" s="49"/>
      <c r="F31" s="49"/>
      <c r="G31" s="49"/>
      <c r="H31" s="49"/>
      <c r="I31" s="49"/>
      <c r="J31">
        <f>COUNTIF($D$25:$AH$25,"M")</f>
        <v>0</v>
      </c>
    </row>
    <row r="32" spans="1:34" x14ac:dyDescent="0.45">
      <c r="D32" s="48" t="s">
        <v>65</v>
      </c>
      <c r="E32" s="49"/>
      <c r="F32" s="49"/>
      <c r="G32" s="49"/>
      <c r="H32" s="49"/>
      <c r="I32" s="49"/>
      <c r="J32">
        <f>COUNTIF($D$25:$AH$25,"M")</f>
        <v>0</v>
      </c>
    </row>
    <row r="33" spans="4:10" x14ac:dyDescent="0.45">
      <c r="D33" s="48" t="s">
        <v>66</v>
      </c>
      <c r="E33" s="49"/>
      <c r="F33" s="49"/>
      <c r="G33" s="49"/>
      <c r="H33" s="49"/>
      <c r="I33" s="49"/>
      <c r="J33">
        <f>COUNTIF($D$25:$AH$25,"SS")</f>
        <v>0</v>
      </c>
    </row>
  </sheetData>
  <sheetProtection selectLockedCells="1"/>
  <mergeCells count="24">
    <mergeCell ref="K6:V6"/>
    <mergeCell ref="K7:V7"/>
    <mergeCell ref="D22:AH22"/>
    <mergeCell ref="C14:G14"/>
    <mergeCell ref="C15:G15"/>
    <mergeCell ref="AI9:AJ9"/>
    <mergeCell ref="D9:G9"/>
    <mergeCell ref="H9:M9"/>
    <mergeCell ref="L2:T2"/>
    <mergeCell ref="D31:I31"/>
    <mergeCell ref="D32:I32"/>
    <mergeCell ref="D33:I33"/>
    <mergeCell ref="A23:C23"/>
    <mergeCell ref="A27:C27"/>
    <mergeCell ref="A28:C28"/>
    <mergeCell ref="A25:C25"/>
    <mergeCell ref="A26:AH26"/>
    <mergeCell ref="A24:B24"/>
    <mergeCell ref="D10:G10"/>
    <mergeCell ref="H10:M10"/>
    <mergeCell ref="D30:I30"/>
    <mergeCell ref="A19:C20"/>
    <mergeCell ref="A21:C21"/>
    <mergeCell ref="A22:C22"/>
  </mergeCells>
  <conditionalFormatting sqref="D19:AH20">
    <cfRule type="expression" dxfId="8" priority="10">
      <formula>WEEKDAY(D$18,2)&lt;=5</formula>
    </cfRule>
  </conditionalFormatting>
  <conditionalFormatting sqref="D19:AH21 D23:AH25 D27:AH27">
    <cfRule type="expression" dxfId="7" priority="9">
      <formula>D$18&lt;&gt;""</formula>
    </cfRule>
  </conditionalFormatting>
  <conditionalFormatting sqref="D21:AH21">
    <cfRule type="cellIs" dxfId="6" priority="6" operator="equal">
      <formula>1</formula>
    </cfRule>
    <cfRule type="cellIs" dxfId="5" priority="14" operator="equal">
      <formula>#REF!</formula>
    </cfRule>
    <cfRule type="expression" dxfId="4" priority="15">
      <formula>WEEKDAY(D$18,2)&gt;5</formula>
    </cfRule>
  </conditionalFormatting>
  <conditionalFormatting sqref="D19:AH21 D23:AH25 D27:AH27">
    <cfRule type="expression" dxfId="3" priority="11">
      <formula>WEEKDAY(D$18,2)&gt;5</formula>
    </cfRule>
  </conditionalFormatting>
  <conditionalFormatting sqref="D25:AH25">
    <cfRule type="cellIs" dxfId="2" priority="1" operator="equal">
      <formula>$A$5</formula>
    </cfRule>
    <cfRule type="cellIs" dxfId="1" priority="2" operator="equal">
      <formula>$A$4</formula>
    </cfRule>
    <cfRule type="cellIs" dxfId="0" priority="3" operator="equal">
      <formula>$A$3</formula>
    </cfRule>
  </conditionalFormatting>
  <dataValidations count="2">
    <dataValidation type="list" allowBlank="1" showInputMessage="1" showErrorMessage="1" sqref="D25:AH25">
      <formula1>$A$3:$A$5</formula1>
    </dataValidation>
    <dataValidation type="list" allowBlank="1" showInputMessage="1" showErrorMessage="1" sqref="D23:AH24">
      <formula1>$A$1:$A$2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Paramètre!$A$2:$A$13</xm:f>
          </x14:formula1>
          <xm:sqref>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G8" sqref="G8"/>
    </sheetView>
  </sheetViews>
  <sheetFormatPr baseColWidth="10" defaultRowHeight="14.25" x14ac:dyDescent="0.45"/>
  <cols>
    <col min="3" max="3" width="16" bestFit="1" customWidth="1"/>
    <col min="6" max="6" width="18.9296875" bestFit="1" customWidth="1"/>
    <col min="7" max="7" width="23.6640625" bestFit="1" customWidth="1"/>
    <col min="8" max="8" width="23.6640625" customWidth="1"/>
    <col min="10" max="10" width="16.6640625" bestFit="1" customWidth="1"/>
    <col min="11" max="11" width="22.265625" bestFit="1" customWidth="1"/>
  </cols>
  <sheetData>
    <row r="1" spans="1:12" ht="14.65" thickBot="1" x14ac:dyDescent="0.5"/>
    <row r="2" spans="1:12" ht="14.65" thickBot="1" x14ac:dyDescent="0.5">
      <c r="A2" s="5" t="s">
        <v>11</v>
      </c>
      <c r="C2" s="8" t="s">
        <v>5</v>
      </c>
      <c r="D2" s="10">
        <f>IFERROR(DATE(Pointage!A15,MATCH(Pointage!B15,Paramètre!A2:A13,0),1),"")</f>
        <v>45200</v>
      </c>
      <c r="F2" s="16" t="s">
        <v>37</v>
      </c>
      <c r="G2" s="17">
        <f>Pointage!$A$15</f>
        <v>2023</v>
      </c>
      <c r="H2" s="29"/>
      <c r="J2" s="27" t="s">
        <v>36</v>
      </c>
      <c r="K2" s="28">
        <f>Pointage!$A$15</f>
        <v>2023</v>
      </c>
    </row>
    <row r="3" spans="1:12" x14ac:dyDescent="0.45">
      <c r="A3" s="5" t="s">
        <v>12</v>
      </c>
      <c r="C3" s="11" t="s">
        <v>6</v>
      </c>
      <c r="D3" s="12" t="str">
        <f>TEXT(D2,"jjj")</f>
        <v>dim</v>
      </c>
      <c r="F3" s="18" t="s">
        <v>38</v>
      </c>
      <c r="G3" s="19">
        <f>DATE(G2,1,1)</f>
        <v>44927</v>
      </c>
      <c r="H3" s="30">
        <v>1</v>
      </c>
      <c r="J3" s="18" t="s">
        <v>38</v>
      </c>
      <c r="K3" s="19">
        <f>DATE(K2,1,1)</f>
        <v>44927</v>
      </c>
      <c r="L3" s="30">
        <v>1</v>
      </c>
    </row>
    <row r="4" spans="1:12" x14ac:dyDescent="0.45">
      <c r="A4" s="5" t="s">
        <v>13</v>
      </c>
      <c r="C4" s="11" t="s">
        <v>7</v>
      </c>
      <c r="D4" s="13">
        <f>EOMONTH(D2,0)</f>
        <v>45230</v>
      </c>
      <c r="F4" s="20" t="s">
        <v>39</v>
      </c>
      <c r="G4" s="21">
        <f>DATE(G2,3,20)</f>
        <v>45005</v>
      </c>
      <c r="H4" s="30">
        <v>1</v>
      </c>
      <c r="J4" s="26" t="s">
        <v>50</v>
      </c>
      <c r="K4" s="21">
        <f>FLOOR(DAY(MINUTE(K2/38)/2+56)&amp;"/5/"&amp;K2,7)-34</f>
        <v>45025</v>
      </c>
      <c r="L4" s="30">
        <v>1</v>
      </c>
    </row>
    <row r="5" spans="1:12" x14ac:dyDescent="0.45">
      <c r="A5" s="5" t="s">
        <v>14</v>
      </c>
      <c r="C5" s="11" t="s">
        <v>8</v>
      </c>
      <c r="D5" s="12">
        <f>DAY(D4)</f>
        <v>31</v>
      </c>
      <c r="F5" s="20" t="s">
        <v>40</v>
      </c>
      <c r="G5" s="21">
        <f>DATE(G2,4,9)</f>
        <v>45025</v>
      </c>
      <c r="H5" s="30">
        <v>1</v>
      </c>
      <c r="J5" s="20" t="s">
        <v>63</v>
      </c>
      <c r="K5" s="21">
        <f>K4-2</f>
        <v>45023</v>
      </c>
      <c r="L5" s="30">
        <v>1</v>
      </c>
    </row>
    <row r="6" spans="1:12" ht="14.65" thickBot="1" x14ac:dyDescent="0.5">
      <c r="A6" s="5" t="s">
        <v>15</v>
      </c>
      <c r="C6" s="9" t="s">
        <v>35</v>
      </c>
      <c r="D6" s="14">
        <f>NETWORKDAYS(D2,D4,G3:G14)</f>
        <v>22</v>
      </c>
      <c r="F6" s="20" t="s">
        <v>41</v>
      </c>
      <c r="G6" s="21"/>
      <c r="H6" s="30">
        <v>1</v>
      </c>
      <c r="J6" s="20" t="s">
        <v>51</v>
      </c>
      <c r="K6" s="21">
        <f>K4+1</f>
        <v>45026</v>
      </c>
      <c r="L6" s="30">
        <v>1</v>
      </c>
    </row>
    <row r="7" spans="1:12" x14ac:dyDescent="0.45">
      <c r="A7" s="5" t="s">
        <v>16</v>
      </c>
      <c r="F7" s="20" t="s">
        <v>42</v>
      </c>
      <c r="G7" s="21">
        <f>DATE(G2,5,1)</f>
        <v>45047</v>
      </c>
      <c r="H7" s="30">
        <v>1</v>
      </c>
      <c r="J7" s="20" t="s">
        <v>52</v>
      </c>
      <c r="K7" s="21">
        <f>DATE(K2,5,1)</f>
        <v>45047</v>
      </c>
      <c r="L7" s="30">
        <v>1</v>
      </c>
    </row>
    <row r="8" spans="1:12" x14ac:dyDescent="0.45">
      <c r="A8" s="5" t="s">
        <v>17</v>
      </c>
      <c r="F8" s="20" t="s">
        <v>43</v>
      </c>
      <c r="G8" s="21"/>
      <c r="H8" s="30">
        <v>1</v>
      </c>
      <c r="J8" s="20" t="s">
        <v>53</v>
      </c>
      <c r="K8" s="21">
        <f>DATE(K2,5,8)</f>
        <v>45054</v>
      </c>
      <c r="L8" s="30">
        <v>1</v>
      </c>
    </row>
    <row r="9" spans="1:12" x14ac:dyDescent="0.45">
      <c r="A9" s="5" t="s">
        <v>18</v>
      </c>
      <c r="F9" s="20" t="s">
        <v>44</v>
      </c>
      <c r="G9" s="21"/>
      <c r="H9" s="30">
        <v>1</v>
      </c>
      <c r="J9" s="20" t="s">
        <v>54</v>
      </c>
      <c r="K9" s="21">
        <f>K4+39</f>
        <v>45064</v>
      </c>
      <c r="L9" s="30">
        <v>1</v>
      </c>
    </row>
    <row r="10" spans="1:12" x14ac:dyDescent="0.45">
      <c r="A10" s="5" t="s">
        <v>19</v>
      </c>
      <c r="F10" s="20" t="s">
        <v>45</v>
      </c>
      <c r="G10" s="21">
        <f>DATE(G2,7,25)</f>
        <v>45132</v>
      </c>
      <c r="H10" s="30">
        <v>1</v>
      </c>
      <c r="J10" s="20" t="s">
        <v>55</v>
      </c>
      <c r="K10" s="21">
        <f>K4+49</f>
        <v>45074</v>
      </c>
      <c r="L10" s="30">
        <v>1</v>
      </c>
    </row>
    <row r="11" spans="1:12" x14ac:dyDescent="0.45">
      <c r="A11" s="5" t="s">
        <v>20</v>
      </c>
      <c r="F11" s="20" t="s">
        <v>46</v>
      </c>
      <c r="G11" s="21">
        <f>DATE(G2,8,13)</f>
        <v>45151</v>
      </c>
      <c r="H11" s="30">
        <v>1</v>
      </c>
      <c r="J11" s="20" t="s">
        <v>56</v>
      </c>
      <c r="K11" s="21">
        <f>K4+50</f>
        <v>45075</v>
      </c>
      <c r="L11" s="30">
        <v>1</v>
      </c>
    </row>
    <row r="12" spans="1:12" x14ac:dyDescent="0.45">
      <c r="A12" s="5" t="s">
        <v>21</v>
      </c>
      <c r="F12" s="20" t="s">
        <v>47</v>
      </c>
      <c r="G12" s="21">
        <f>DATE(G2,9,27)</f>
        <v>45196</v>
      </c>
      <c r="H12" s="30">
        <v>1</v>
      </c>
      <c r="J12" s="20" t="s">
        <v>57</v>
      </c>
      <c r="K12" s="21">
        <f>DATE(K2,7,14)</f>
        <v>45121</v>
      </c>
      <c r="L12" s="30">
        <v>1</v>
      </c>
    </row>
    <row r="13" spans="1:12" x14ac:dyDescent="0.45">
      <c r="A13" s="5" t="s">
        <v>22</v>
      </c>
      <c r="F13" s="20" t="s">
        <v>48</v>
      </c>
      <c r="G13" s="21">
        <f>DATE(G2,10,15)</f>
        <v>45214</v>
      </c>
      <c r="H13" s="30">
        <v>1</v>
      </c>
      <c r="J13" s="20" t="s">
        <v>58</v>
      </c>
      <c r="K13" s="21">
        <f>DATE(K2,8,15)</f>
        <v>45153</v>
      </c>
      <c r="L13" s="30">
        <v>1</v>
      </c>
    </row>
    <row r="14" spans="1:12" ht="14.65" thickBot="1" x14ac:dyDescent="0.5">
      <c r="F14" s="22" t="s">
        <v>49</v>
      </c>
      <c r="G14" s="23">
        <f>DATE(G2,12,17)</f>
        <v>45277</v>
      </c>
      <c r="H14" s="30">
        <v>1</v>
      </c>
      <c r="J14" s="24" t="s">
        <v>62</v>
      </c>
      <c r="K14" s="21">
        <f>DATE(K2,11,1)</f>
        <v>45231</v>
      </c>
      <c r="L14" s="30">
        <v>1</v>
      </c>
    </row>
    <row r="15" spans="1:12" x14ac:dyDescent="0.45">
      <c r="J15" s="24" t="s">
        <v>59</v>
      </c>
      <c r="K15" s="21">
        <f>DATE(K2,11,11)</f>
        <v>45241</v>
      </c>
      <c r="L15" s="30">
        <v>1</v>
      </c>
    </row>
    <row r="16" spans="1:12" x14ac:dyDescent="0.45">
      <c r="J16" s="24" t="s">
        <v>60</v>
      </c>
      <c r="K16" s="21">
        <f>DATE(K2,12,25)</f>
        <v>45285</v>
      </c>
      <c r="L16" s="30">
        <v>1</v>
      </c>
    </row>
    <row r="17" spans="10:12" ht="14.65" thickBot="1" x14ac:dyDescent="0.5">
      <c r="J17" s="25" t="s">
        <v>61</v>
      </c>
      <c r="K17" s="15">
        <f>K16+1</f>
        <v>45286</v>
      </c>
      <c r="L17" s="30">
        <v>1</v>
      </c>
    </row>
  </sheetData>
  <sheetProtection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Pointage</vt:lpstr>
      <vt:lpstr>Paramètre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cp:lastPrinted>2023-09-13T13:01:32Z</cp:lastPrinted>
  <dcterms:created xsi:type="dcterms:W3CDTF">2023-09-07T09:08:37Z</dcterms:created>
  <dcterms:modified xsi:type="dcterms:W3CDTF">2023-09-13T15:04:36Z</dcterms:modified>
</cp:coreProperties>
</file>