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l\Downloads\CRA IT DEV TEAM\"/>
    </mc:Choice>
  </mc:AlternateContent>
  <bookViews>
    <workbookView xWindow="0" yWindow="0" windowWidth="28800" windowHeight="15390"/>
  </bookViews>
  <sheets>
    <sheet name="Pointage" sheetId="1" r:id="rId1"/>
    <sheet name="Paramètre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1" i="1" l="1"/>
  <c r="AI17" i="1"/>
  <c r="AH24" i="1"/>
  <c r="AH23" i="1"/>
  <c r="AH22" i="1"/>
  <c r="G2" i="2"/>
  <c r="G14" i="2" s="1"/>
  <c r="AI18" i="1" l="1"/>
  <c r="AI19" i="1" s="1"/>
  <c r="G7" i="2"/>
  <c r="G4" i="2"/>
  <c r="G11" i="2"/>
  <c r="G5" i="2"/>
  <c r="G10" i="2"/>
  <c r="G12" i="2"/>
  <c r="G13" i="2"/>
  <c r="G3" i="2"/>
  <c r="D2" i="2"/>
  <c r="D4" i="2" l="1"/>
  <c r="D5" i="2" s="1"/>
  <c r="D14" i="1"/>
  <c r="D3" i="2"/>
  <c r="E14" i="1" l="1"/>
  <c r="D6" i="2"/>
  <c r="C11" i="1" s="1"/>
  <c r="D16" i="1"/>
  <c r="D15" i="1"/>
  <c r="F14" i="1" l="1"/>
  <c r="E16" i="1"/>
  <c r="E15" i="1"/>
  <c r="G14" i="1" l="1"/>
  <c r="F16" i="1"/>
  <c r="F15" i="1"/>
  <c r="H14" i="1" l="1"/>
  <c r="G16" i="1"/>
  <c r="G15" i="1"/>
  <c r="I14" i="1" l="1"/>
  <c r="H15" i="1"/>
  <c r="H16" i="1"/>
  <c r="J14" i="1" l="1"/>
  <c r="I15" i="1"/>
  <c r="I16" i="1"/>
  <c r="K14" i="1" l="1"/>
  <c r="J15" i="1"/>
  <c r="J16" i="1"/>
  <c r="L14" i="1" l="1"/>
  <c r="K16" i="1"/>
  <c r="K15" i="1"/>
  <c r="M14" i="1" l="1"/>
  <c r="L16" i="1"/>
  <c r="L15" i="1"/>
  <c r="N14" i="1" l="1"/>
  <c r="M16" i="1"/>
  <c r="M15" i="1"/>
  <c r="O14" i="1" l="1"/>
  <c r="N16" i="1"/>
  <c r="N15" i="1"/>
  <c r="P14" i="1" l="1"/>
  <c r="O16" i="1"/>
  <c r="O15" i="1"/>
  <c r="Q14" i="1" l="1"/>
  <c r="P16" i="1"/>
  <c r="P15" i="1"/>
  <c r="R14" i="1" l="1"/>
  <c r="Q15" i="1"/>
  <c r="Q16" i="1"/>
  <c r="S14" i="1" l="1"/>
  <c r="R15" i="1"/>
  <c r="R16" i="1"/>
  <c r="T14" i="1" l="1"/>
  <c r="S16" i="1"/>
  <c r="S15" i="1"/>
  <c r="U14" i="1" l="1"/>
  <c r="T16" i="1"/>
  <c r="T15" i="1"/>
  <c r="V14" i="1" l="1"/>
  <c r="U16" i="1"/>
  <c r="U15" i="1"/>
  <c r="W14" i="1" l="1"/>
  <c r="V16" i="1"/>
  <c r="V15" i="1"/>
  <c r="X14" i="1" l="1"/>
  <c r="W16" i="1"/>
  <c r="W15" i="1"/>
  <c r="Y14" i="1" l="1"/>
  <c r="X16" i="1"/>
  <c r="X15" i="1"/>
  <c r="Z14" i="1" l="1"/>
  <c r="Y15" i="1"/>
  <c r="Y16" i="1"/>
  <c r="AA14" i="1" l="1"/>
  <c r="Z15" i="1"/>
  <c r="Z16" i="1"/>
  <c r="AB14" i="1" l="1"/>
  <c r="AA16" i="1"/>
  <c r="AA15" i="1"/>
  <c r="AB16" i="1" l="1"/>
  <c r="AB15" i="1"/>
  <c r="AC14" i="1"/>
  <c r="AD14" i="1" l="1"/>
  <c r="AC16" i="1"/>
  <c r="AC15" i="1"/>
  <c r="AD15" i="1" l="1"/>
  <c r="AE14" i="1"/>
  <c r="AD16" i="1"/>
  <c r="AF14" i="1" l="1"/>
  <c r="AE15" i="1"/>
  <c r="AE16" i="1"/>
  <c r="AF15" i="1" l="1"/>
  <c r="AG14" i="1"/>
  <c r="AF16" i="1"/>
  <c r="AG16" i="1" l="1"/>
  <c r="AG15" i="1"/>
  <c r="AH14" i="1"/>
  <c r="AH16" i="1" l="1"/>
  <c r="AH15" i="1"/>
</calcChain>
</file>

<file path=xl/sharedStrings.xml><?xml version="1.0" encoding="utf-8"?>
<sst xmlns="http://schemas.openxmlformats.org/spreadsheetml/2006/main" count="55" uniqueCount="53">
  <si>
    <t>M</t>
  </si>
  <si>
    <t>CP</t>
  </si>
  <si>
    <t>SS</t>
  </si>
  <si>
    <t>Année</t>
  </si>
  <si>
    <t>Mois</t>
  </si>
  <si>
    <t>Date</t>
  </si>
  <si>
    <t>1er jour en texte</t>
  </si>
  <si>
    <t>Fin du Mois</t>
  </si>
  <si>
    <t>Nbre jour fin Mois</t>
  </si>
  <si>
    <t>Congé Payé</t>
  </si>
  <si>
    <t>Maladie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</si>
  <si>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</si>
  <si>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</si>
  <si>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</si>
  <si>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</si>
  <si>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</si>
  <si>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</si>
  <si>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</si>
  <si>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</si>
  <si>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</si>
  <si>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</si>
  <si>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</si>
  <si>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</si>
  <si>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sans solde</t>
  </si>
  <si>
    <t>congé payé</t>
  </si>
  <si>
    <t>Nom Consultant :</t>
  </si>
  <si>
    <t>Nom Client :</t>
  </si>
  <si>
    <t>Nb jours ouvrés</t>
  </si>
  <si>
    <t>Calendrier</t>
  </si>
  <si>
    <t>ABSENCE</t>
  </si>
  <si>
    <t>Nbre jour ouvrés</t>
  </si>
  <si>
    <t>Jours fériés Tunisien</t>
  </si>
  <si>
    <t>Jour de l'an</t>
  </si>
  <si>
    <t>Fête de l'Indépendance</t>
  </si>
  <si>
    <t>Journée des Martyrs</t>
  </si>
  <si>
    <t>Aid El Fitr</t>
  </si>
  <si>
    <t>Fête du Travail</t>
  </si>
  <si>
    <t>Aid El Kébir</t>
  </si>
  <si>
    <t>Jour de l'an Herji</t>
  </si>
  <si>
    <t>Fête de la République</t>
  </si>
  <si>
    <t>Fête de la femme</t>
  </si>
  <si>
    <t>Mouled</t>
  </si>
  <si>
    <t>Fête de l'évacuation</t>
  </si>
  <si>
    <t>Fête de la révolution</t>
  </si>
  <si>
    <t>Nbre jours travaillés</t>
  </si>
  <si>
    <t>Congé Maladie</t>
  </si>
  <si>
    <t>Congé sans Solde</t>
  </si>
  <si>
    <t>Prenom NOM</t>
  </si>
  <si>
    <t>COMPTE RENDU D'ACTIVITE</t>
  </si>
  <si>
    <t>PRESENCE</t>
  </si>
  <si>
    <t>Total</t>
  </si>
  <si>
    <t>journée entière</t>
  </si>
  <si>
    <t>demi journée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</si>
</sst>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22"/>
      <color rgb="FF4C4C4C"/>
      <name val="Calibri"/>
      <family val="2"/>
      <scheme val="minor"/>
    </font>
    <font>
      <b/>
      <sz val="10"/>
      <color rgb="FF4C4C4C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E8DCD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7C3C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rgb="FFA4A4A4"/>
        <bgColor indexed="64"/>
      </patternFill>
    </fill>
    <fill>
      <patternFill patternType="solid">
        <fgColor rgb="FFEC8A4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5" xfId="0" applyBorder="1"/>
    <xf numFmtId="14" fontId="0" fillId="0" borderId="4" xfId="0" applyNumberFormat="1" applyBorder="1"/>
    <xf numFmtId="0" fontId="0" fillId="0" borderId="9" xfId="0" applyBorder="1"/>
    <xf numFmtId="0" fontId="0" fillId="0" borderId="10" xfId="0" applyBorder="1"/>
    <xf numFmtId="14" fontId="0" fillId="0" borderId="10" xfId="0" applyNumberFormat="1" applyBorder="1"/>
    <xf numFmtId="0" fontId="0" fillId="0" borderId="7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textRotation="90"/>
    </xf>
    <xf numFmtId="0" fontId="7" fillId="0" borderId="0" xfId="0" applyFont="1" applyFill="1" applyBorder="1" applyAlignme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0" fillId="0" borderId="1" xfId="0" applyNumberFormat="1" applyBorder="1"/>
    <xf numFmtId="0" fontId="0" fillId="0" borderId="14" xfId="0" applyBorder="1"/>
    <xf numFmtId="165" fontId="0" fillId="0" borderId="14" xfId="0" applyNumberFormat="1" applyBorder="1"/>
    <xf numFmtId="165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5" fontId="2" fillId="0" borderId="19" xfId="0" applyNumberFormat="1" applyFont="1" applyBorder="1" applyAlignment="1" applyProtection="1">
      <alignment horizontal="center" vertical="center"/>
      <protection locked="0"/>
    </xf>
    <xf numFmtId="165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>
      <alignment vertical="center"/>
    </xf>
    <xf numFmtId="0" fontId="11" fillId="0" borderId="1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10" fillId="6" borderId="0" xfId="0" applyFont="1" applyFill="1" applyBorder="1" applyAlignment="1"/>
    <xf numFmtId="0" fontId="13" fillId="5" borderId="0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0" fillId="7" borderId="0" xfId="0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3" borderId="21" xfId="0" applyFont="1" applyFill="1" applyBorder="1" applyAlignment="1">
      <alignment horizontal="right" vertical="center" indent="1"/>
    </xf>
    <xf numFmtId="0" fontId="8" fillId="3" borderId="15" xfId="0" applyFont="1" applyFill="1" applyBorder="1" applyAlignment="1">
      <alignment horizontal="right" vertical="center" indent="1"/>
    </xf>
    <xf numFmtId="0" fontId="8" fillId="3" borderId="16" xfId="0" applyFont="1" applyFill="1" applyBorder="1" applyAlignment="1">
      <alignment horizontal="right" vertical="center" indent="1"/>
    </xf>
    <xf numFmtId="165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6" borderId="0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</font>
      <fill>
        <patternFill>
          <bgColor theme="8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A4A4A4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47C3C"/>
        </patternFill>
      </fill>
    </dxf>
  </dxfs>
  <tableStyles count="0" defaultTableStyle="TableStyleMedium2" defaultPivotStyle="PivotStyleLight16"/>
  <colors>
    <mruColors>
      <color rgb="FFA4A4A4"/>
      <color rgb="FFE8DCD5"/>
      <color rgb="FFEC8A45"/>
      <color rgb="FFD37D3D"/>
      <color rgb="FF4C4C4C"/>
      <color rgb="FFD47C3C"/>
      <color rgb="FFD47CD5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227769</xdr:colOff>
      <xdr:row>0</xdr:row>
      <xdr:rowOff>0</xdr:rowOff>
    </xdr:from>
    <xdr:to>
      <xdr:col>9</xdr:col>
      <xdr:colOff>55217</xdr:colOff>
      <xdr:row>3</xdr:row>
      <xdr:rowOff>208180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769" y="0"/>
          <a:ext cx="2312231" cy="1345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showGridLines="0" tabSelected="1" zoomScale="115" zoomScaleNormal="115" workbookViewId="0">
      <selection activeCell="B11" sqref="B11"/>
    </sheetView>
  </sheetViews>
  <sheetFormatPr baseColWidth="10" defaultRowHeight="14.25" x14ac:dyDescent="0.45"/>
  <cols>
    <col min="1" max="1" width="6.1328125" customWidth="1"/>
    <col min="2" max="2" width="8.1328125" customWidth="1"/>
    <col min="3" max="3" width="2.6640625" hidden="1" customWidth="1"/>
    <col min="4" max="34" width="3" customWidth="1"/>
  </cols>
  <sheetData>
    <row r="1" spans="1:36" ht="28.9" thickBot="1" x14ac:dyDescent="0.9">
      <c r="A1" s="20"/>
      <c r="B1" s="20"/>
      <c r="C1" s="20"/>
      <c r="D1" s="20"/>
      <c r="E1" s="20"/>
      <c r="F1" s="20"/>
      <c r="G1" s="20"/>
      <c r="H1" s="20"/>
      <c r="I1" s="20"/>
      <c r="J1" s="20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6" ht="28.9" thickBot="1" x14ac:dyDescent="0.9">
      <c r="A2" s="20"/>
      <c r="B2" s="62"/>
      <c r="C2" s="62"/>
      <c r="D2" s="62"/>
      <c r="E2" s="62"/>
      <c r="F2" s="62"/>
      <c r="G2" s="20"/>
      <c r="H2" s="20"/>
      <c r="I2" s="20"/>
      <c r="J2" s="20"/>
      <c r="K2" s="71" t="s">
        <v>48</v>
      </c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3"/>
    </row>
    <row r="3" spans="1:36" ht="28.5" x14ac:dyDescent="0.85">
      <c r="A3" s="20"/>
      <c r="B3" s="43"/>
      <c r="C3" s="43"/>
      <c r="D3" s="43"/>
      <c r="E3" s="43"/>
      <c r="F3" s="43"/>
      <c r="G3" s="20"/>
      <c r="H3" s="20"/>
      <c r="I3" s="20"/>
      <c r="J3" s="20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20"/>
      <c r="AB3" s="20"/>
      <c r="AC3" s="20"/>
      <c r="AD3" s="20"/>
      <c r="AE3" s="20"/>
      <c r="AF3" s="20"/>
      <c r="AG3" s="20"/>
      <c r="AH3" s="20"/>
    </row>
    <row r="4" spans="1:36" ht="28.5" x14ac:dyDescent="0.85">
      <c r="A4" s="20"/>
      <c r="B4" s="43"/>
      <c r="C4" s="43"/>
      <c r="D4" s="43"/>
      <c r="E4" s="43"/>
      <c r="F4" s="43"/>
      <c r="G4" s="20"/>
      <c r="H4" s="20"/>
      <c r="I4" s="20"/>
      <c r="J4" s="20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20"/>
      <c r="AB4" s="20"/>
      <c r="AC4" s="20"/>
      <c r="AD4" s="20"/>
      <c r="AE4" s="20"/>
      <c r="AF4" s="20"/>
      <c r="AG4" s="20"/>
      <c r="AH4" s="20"/>
    </row>
    <row r="5" spans="1:36" x14ac:dyDescent="0.45">
      <c r="A5" s="23"/>
      <c r="N5" s="21"/>
      <c r="O5" s="21"/>
      <c r="P5" s="21"/>
      <c r="Q5" s="21"/>
      <c r="R5" s="21"/>
      <c r="S5" s="21"/>
      <c r="T5" s="21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60"/>
      <c r="AJ5" s="60"/>
    </row>
    <row r="6" spans="1:36" x14ac:dyDescent="0.45">
      <c r="A6" s="23"/>
      <c r="B6" s="63" t="s">
        <v>25</v>
      </c>
      <c r="C6" s="63"/>
      <c r="D6" s="63"/>
      <c r="E6" s="63"/>
      <c r="F6" s="63"/>
      <c r="G6" s="63"/>
      <c r="H6" s="61" t="s">
        <v>47</v>
      </c>
      <c r="I6" s="61"/>
      <c r="J6" s="61"/>
      <c r="K6" s="61"/>
      <c r="L6" s="61"/>
      <c r="M6" s="61"/>
      <c r="O6" s="21"/>
      <c r="P6" s="21"/>
      <c r="Q6" s="21"/>
      <c r="R6" s="21"/>
      <c r="S6" s="21"/>
      <c r="T6" s="21"/>
      <c r="U6" s="20"/>
      <c r="V6" s="20"/>
      <c r="W6" s="20"/>
      <c r="X6" s="20"/>
      <c r="Y6" s="20"/>
      <c r="Z6" s="20"/>
      <c r="AA6" s="20"/>
    </row>
    <row r="7" spans="1:36" x14ac:dyDescent="0.45">
      <c r="A7" s="20"/>
      <c r="B7" s="45" t="s">
        <v>26</v>
      </c>
      <c r="C7" s="45"/>
      <c r="D7" s="45"/>
      <c r="E7" s="45"/>
      <c r="F7" s="45"/>
      <c r="G7" s="45"/>
      <c r="H7" s="46"/>
      <c r="I7" s="46"/>
      <c r="J7" s="46"/>
      <c r="K7" s="46"/>
      <c r="L7" s="46"/>
      <c r="M7" s="46"/>
      <c r="O7" s="21"/>
      <c r="P7" s="21"/>
      <c r="Q7" s="21"/>
      <c r="R7" s="21"/>
      <c r="S7" s="21"/>
      <c r="T7" s="21"/>
      <c r="U7" s="20"/>
      <c r="V7" s="20"/>
      <c r="W7" s="20"/>
      <c r="X7" s="20"/>
      <c r="Y7" s="20"/>
      <c r="Z7" s="20"/>
      <c r="AA7" s="20"/>
    </row>
    <row r="8" spans="1:36" x14ac:dyDescent="0.4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  <c r="M8" s="21"/>
      <c r="N8" s="21"/>
      <c r="O8" s="21"/>
      <c r="P8" s="21"/>
      <c r="Q8" s="21"/>
      <c r="R8" s="21"/>
      <c r="S8" s="21"/>
      <c r="T8" s="21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6" ht="14.65" thickBot="1" x14ac:dyDescent="0.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6" x14ac:dyDescent="0.45">
      <c r="A10" s="24" t="s">
        <v>3</v>
      </c>
      <c r="B10" s="25" t="s">
        <v>4</v>
      </c>
      <c r="C10" s="65" t="s">
        <v>27</v>
      </c>
      <c r="D10" s="65"/>
      <c r="E10" s="65"/>
      <c r="F10" s="65"/>
      <c r="G10" s="66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6" ht="14.65" thickBot="1" x14ac:dyDescent="0.5">
      <c r="A11" s="26">
        <v>2023</v>
      </c>
      <c r="B11" s="42" t="s">
        <v>19</v>
      </c>
      <c r="C11" s="67">
        <f>Paramètre!$D$6</f>
        <v>20</v>
      </c>
      <c r="D11" s="67"/>
      <c r="E11" s="67"/>
      <c r="F11" s="67"/>
      <c r="G11" s="68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6" x14ac:dyDescent="0.4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6" x14ac:dyDescent="0.4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</row>
    <row r="14" spans="1:36" ht="54" thickBot="1" x14ac:dyDescent="0.5">
      <c r="A14" s="20"/>
      <c r="B14" s="20"/>
      <c r="C14" s="20"/>
      <c r="D14" s="22">
        <f>Paramètre!D2</f>
        <v>45170</v>
      </c>
      <c r="E14" s="22">
        <f>D14+1</f>
        <v>45171</v>
      </c>
      <c r="F14" s="22">
        <f t="shared" ref="F14:AB14" si="0">E14+1</f>
        <v>45172</v>
      </c>
      <c r="G14" s="22">
        <f t="shared" si="0"/>
        <v>45173</v>
      </c>
      <c r="H14" s="22">
        <f t="shared" si="0"/>
        <v>45174</v>
      </c>
      <c r="I14" s="22">
        <f t="shared" si="0"/>
        <v>45175</v>
      </c>
      <c r="J14" s="22">
        <f t="shared" si="0"/>
        <v>45176</v>
      </c>
      <c r="K14" s="22">
        <f>J14+1</f>
        <v>45177</v>
      </c>
      <c r="L14" s="22">
        <f t="shared" si="0"/>
        <v>45178</v>
      </c>
      <c r="M14" s="22">
        <f t="shared" si="0"/>
        <v>45179</v>
      </c>
      <c r="N14" s="22">
        <f t="shared" si="0"/>
        <v>45180</v>
      </c>
      <c r="O14" s="22">
        <f t="shared" si="0"/>
        <v>45181</v>
      </c>
      <c r="P14" s="22">
        <f t="shared" si="0"/>
        <v>45182</v>
      </c>
      <c r="Q14" s="22">
        <f t="shared" si="0"/>
        <v>45183</v>
      </c>
      <c r="R14" s="22">
        <f t="shared" si="0"/>
        <v>45184</v>
      </c>
      <c r="S14" s="22">
        <f t="shared" si="0"/>
        <v>45185</v>
      </c>
      <c r="T14" s="22">
        <f t="shared" si="0"/>
        <v>45186</v>
      </c>
      <c r="U14" s="22">
        <f t="shared" si="0"/>
        <v>45187</v>
      </c>
      <c r="V14" s="22">
        <f t="shared" si="0"/>
        <v>45188</v>
      </c>
      <c r="W14" s="22">
        <f>V14+1</f>
        <v>45189</v>
      </c>
      <c r="X14" s="22">
        <f t="shared" si="0"/>
        <v>45190</v>
      </c>
      <c r="Y14" s="22">
        <f t="shared" si="0"/>
        <v>45191</v>
      </c>
      <c r="Z14" s="22">
        <f t="shared" si="0"/>
        <v>45192</v>
      </c>
      <c r="AA14" s="22">
        <f t="shared" si="0"/>
        <v>45193</v>
      </c>
      <c r="AB14" s="22">
        <f t="shared" si="0"/>
        <v>45194</v>
      </c>
      <c r="AC14" s="22">
        <f>AB14+1</f>
        <v>45195</v>
      </c>
      <c r="AD14" s="22">
        <f>IF(OR(AC14="",AC14&gt;=Paramètre!$D$4),"",AC14+1)</f>
        <v>45196</v>
      </c>
      <c r="AE14" s="22">
        <f>IF(OR(AD14="",AD14&gt;=Paramètre!$D$4),"",AD14+1)</f>
        <v>45197</v>
      </c>
      <c r="AF14" s="22">
        <f>IF(OR(AE14="",AE14&gt;=Paramètre!$D$4),"",AE14+1)</f>
        <v>45198</v>
      </c>
      <c r="AG14" s="22">
        <f>IF(OR(AF14="",AF14&gt;=Paramètre!$D$4),"",AF14+1)</f>
        <v>45199</v>
      </c>
      <c r="AH14" s="22" t="str">
        <f>IF(OR(AG14="",AG14&gt;=Paramètre!$D$4),"",AG14+1)</f>
        <v/>
      </c>
    </row>
    <row r="15" spans="1:36" ht="16.149999999999999" thickTop="1" x14ac:dyDescent="0.45">
      <c r="A15" s="69" t="s">
        <v>28</v>
      </c>
      <c r="B15" s="69"/>
      <c r="C15" s="70"/>
      <c r="D15" s="40">
        <f t="shared" ref="D15:J15" si="1">DAY(D14)</f>
        <v>1</v>
      </c>
      <c r="E15" s="41">
        <f t="shared" si="1"/>
        <v>2</v>
      </c>
      <c r="F15" s="41">
        <f t="shared" si="1"/>
        <v>3</v>
      </c>
      <c r="G15" s="41">
        <f t="shared" si="1"/>
        <v>4</v>
      </c>
      <c r="H15" s="41">
        <f t="shared" si="1"/>
        <v>5</v>
      </c>
      <c r="I15" s="41">
        <f t="shared" si="1"/>
        <v>6</v>
      </c>
      <c r="J15" s="41">
        <f t="shared" si="1"/>
        <v>7</v>
      </c>
      <c r="K15" s="41">
        <f t="shared" ref="K15:AE15" si="2">DAY(K14)</f>
        <v>8</v>
      </c>
      <c r="L15" s="41">
        <f t="shared" si="2"/>
        <v>9</v>
      </c>
      <c r="M15" s="41">
        <f t="shared" si="2"/>
        <v>10</v>
      </c>
      <c r="N15" s="41">
        <f t="shared" si="2"/>
        <v>11</v>
      </c>
      <c r="O15" s="41">
        <f t="shared" si="2"/>
        <v>12</v>
      </c>
      <c r="P15" s="41">
        <f t="shared" si="2"/>
        <v>13</v>
      </c>
      <c r="Q15" s="41">
        <f t="shared" si="2"/>
        <v>14</v>
      </c>
      <c r="R15" s="41">
        <f t="shared" si="2"/>
        <v>15</v>
      </c>
      <c r="S15" s="41">
        <f t="shared" si="2"/>
        <v>16</v>
      </c>
      <c r="T15" s="41">
        <f t="shared" si="2"/>
        <v>17</v>
      </c>
      <c r="U15" s="41">
        <f t="shared" si="2"/>
        <v>18</v>
      </c>
      <c r="V15" s="41">
        <f t="shared" si="2"/>
        <v>19</v>
      </c>
      <c r="W15" s="41">
        <f t="shared" si="2"/>
        <v>20</v>
      </c>
      <c r="X15" s="41">
        <f t="shared" si="2"/>
        <v>21</v>
      </c>
      <c r="Y15" s="41">
        <f t="shared" si="2"/>
        <v>22</v>
      </c>
      <c r="Z15" s="41">
        <f t="shared" si="2"/>
        <v>23</v>
      </c>
      <c r="AA15" s="41">
        <f t="shared" si="2"/>
        <v>24</v>
      </c>
      <c r="AB15" s="41">
        <f t="shared" si="2"/>
        <v>25</v>
      </c>
      <c r="AC15" s="41">
        <f t="shared" si="2"/>
        <v>26</v>
      </c>
      <c r="AD15" s="41">
        <f t="shared" si="2"/>
        <v>27</v>
      </c>
      <c r="AE15" s="41">
        <f t="shared" si="2"/>
        <v>28</v>
      </c>
      <c r="AF15" s="41">
        <f>IFERROR(DAY(AF14),"")</f>
        <v>29</v>
      </c>
      <c r="AG15" s="41">
        <f>IFERROR(DAY(AG14),"")</f>
        <v>30</v>
      </c>
      <c r="AH15" s="41" t="str">
        <f>IFERROR(DAY(AH14),"")</f>
        <v/>
      </c>
      <c r="AI15" s="36" t="s">
        <v>50</v>
      </c>
    </row>
    <row r="16" spans="1:36" ht="15.75" x14ac:dyDescent="0.45">
      <c r="A16" s="69"/>
      <c r="B16" s="69"/>
      <c r="C16" s="70"/>
      <c r="D16" s="37" t="str">
        <f t="shared" ref="D16:J16" si="3">TEXT(D14,"jjj")</f>
        <v>ven</v>
      </c>
      <c r="E16" s="38" t="str">
        <f t="shared" si="3"/>
        <v>sam</v>
      </c>
      <c r="F16" s="38" t="str">
        <f t="shared" si="3"/>
        <v>dim</v>
      </c>
      <c r="G16" s="38" t="str">
        <f t="shared" si="3"/>
        <v>lun</v>
      </c>
      <c r="H16" s="38" t="str">
        <f t="shared" si="3"/>
        <v>mar</v>
      </c>
      <c r="I16" s="38" t="str">
        <f t="shared" si="3"/>
        <v>mer</v>
      </c>
      <c r="J16" s="38" t="str">
        <f t="shared" si="3"/>
        <v>jeu</v>
      </c>
      <c r="K16" s="38" t="str">
        <f t="shared" ref="K16:AH16" si="4">TEXT(K14,"jjj")</f>
        <v>ven</v>
      </c>
      <c r="L16" s="38" t="str">
        <f t="shared" si="4"/>
        <v>sam</v>
      </c>
      <c r="M16" s="38" t="str">
        <f t="shared" si="4"/>
        <v>dim</v>
      </c>
      <c r="N16" s="38" t="str">
        <f t="shared" si="4"/>
        <v>lun</v>
      </c>
      <c r="O16" s="38" t="str">
        <f t="shared" si="4"/>
        <v>mar</v>
      </c>
      <c r="P16" s="38" t="str">
        <f t="shared" si="4"/>
        <v>mer</v>
      </c>
      <c r="Q16" s="38" t="str">
        <f t="shared" si="4"/>
        <v>jeu</v>
      </c>
      <c r="R16" s="38" t="str">
        <f t="shared" si="4"/>
        <v>ven</v>
      </c>
      <c r="S16" s="38" t="str">
        <f t="shared" si="4"/>
        <v>sam</v>
      </c>
      <c r="T16" s="38" t="str">
        <f t="shared" si="4"/>
        <v>dim</v>
      </c>
      <c r="U16" s="38" t="str">
        <f t="shared" si="4"/>
        <v>lun</v>
      </c>
      <c r="V16" s="38" t="str">
        <f t="shared" si="4"/>
        <v>mar</v>
      </c>
      <c r="W16" s="38" t="str">
        <f t="shared" si="4"/>
        <v>mer</v>
      </c>
      <c r="X16" s="38" t="str">
        <f t="shared" si="4"/>
        <v>jeu</v>
      </c>
      <c r="Y16" s="38" t="str">
        <f t="shared" si="4"/>
        <v>ven</v>
      </c>
      <c r="Z16" s="38" t="str">
        <f t="shared" si="4"/>
        <v>sam</v>
      </c>
      <c r="AA16" s="38" t="str">
        <f t="shared" si="4"/>
        <v>dim</v>
      </c>
      <c r="AB16" s="38" t="str">
        <f t="shared" si="4"/>
        <v>lun</v>
      </c>
      <c r="AC16" s="38" t="str">
        <f t="shared" si="4"/>
        <v>mar</v>
      </c>
      <c r="AD16" s="38" t="str">
        <f t="shared" si="4"/>
        <v>mer</v>
      </c>
      <c r="AE16" s="38" t="str">
        <f t="shared" si="4"/>
        <v>jeu</v>
      </c>
      <c r="AF16" s="38" t="str">
        <f t="shared" si="4"/>
        <v>ven</v>
      </c>
      <c r="AG16" s="38" t="str">
        <f t="shared" si="4"/>
        <v>sam</v>
      </c>
      <c r="AH16" s="39" t="str">
        <f t="shared" si="4"/>
        <v/>
      </c>
      <c r="AI16" s="36"/>
    </row>
    <row r="17" spans="1:35" x14ac:dyDescent="0.45">
      <c r="A17" s="53" t="s">
        <v>49</v>
      </c>
      <c r="B17" s="53"/>
      <c r="C17" s="54"/>
      <c r="D17" s="32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3"/>
      <c r="AI17" s="29">
        <f>SUM($D$17:$AH$17)</f>
        <v>0</v>
      </c>
    </row>
    <row r="18" spans="1:35" x14ac:dyDescent="0.45">
      <c r="A18" s="53" t="s">
        <v>29</v>
      </c>
      <c r="B18" s="53"/>
      <c r="C18" s="54"/>
      <c r="D18" s="34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5"/>
      <c r="AI18" s="28">
        <f>SUM(AH22:AH24)</f>
        <v>0</v>
      </c>
    </row>
    <row r="19" spans="1:35" ht="15.75" x14ac:dyDescent="0.45">
      <c r="A19" s="55" t="s">
        <v>50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7"/>
      <c r="AI19" s="27">
        <f>SUM(AI17:AI18)</f>
        <v>0</v>
      </c>
    </row>
    <row r="20" spans="1:35" x14ac:dyDescent="0.45">
      <c r="I20" s="2"/>
      <c r="J20" s="2"/>
    </row>
    <row r="21" spans="1:35" x14ac:dyDescent="0.45">
      <c r="A21" s="47">
        <v>1</v>
      </c>
      <c r="B21" s="48" t="s">
        <v>51</v>
      </c>
      <c r="C21" s="48"/>
      <c r="D21" s="48"/>
      <c r="E21" s="48"/>
      <c r="AB21" s="51" t="s">
        <v>44</v>
      </c>
      <c r="AC21" s="52"/>
      <c r="AD21" s="52"/>
      <c r="AE21" s="52"/>
      <c r="AF21" s="52"/>
      <c r="AG21" s="52"/>
      <c r="AH21" s="58">
        <f>SUM($D$17:$AH$17)</f>
        <v>0</v>
      </c>
      <c r="AI21" s="58"/>
    </row>
    <row r="22" spans="1:35" x14ac:dyDescent="0.45">
      <c r="A22" s="50">
        <v>0.5</v>
      </c>
      <c r="B22" t="s">
        <v>52</v>
      </c>
      <c r="AB22" s="51" t="s">
        <v>9</v>
      </c>
      <c r="AC22" s="52"/>
      <c r="AD22" s="52"/>
      <c r="AE22" s="52"/>
      <c r="AF22" s="52"/>
      <c r="AG22" s="52"/>
      <c r="AH22" s="59">
        <f>COUNTIF($D$18:$AH$18,"M")</f>
        <v>0</v>
      </c>
      <c r="AI22" s="59"/>
    </row>
    <row r="23" spans="1:35" x14ac:dyDescent="0.45">
      <c r="A23" s="47" t="s">
        <v>0</v>
      </c>
      <c r="B23" s="48" t="s">
        <v>10</v>
      </c>
      <c r="C23" s="48"/>
      <c r="D23" s="48"/>
      <c r="E23" s="48"/>
      <c r="AB23" s="51" t="s">
        <v>45</v>
      </c>
      <c r="AC23" s="52"/>
      <c r="AD23" s="52"/>
      <c r="AE23" s="52"/>
      <c r="AF23" s="52"/>
      <c r="AG23" s="52"/>
      <c r="AH23" s="59">
        <f>COUNTIF($D$18:$AH$18,"M")</f>
        <v>0</v>
      </c>
      <c r="AI23" s="59"/>
    </row>
    <row r="24" spans="1:35" x14ac:dyDescent="0.45">
      <c r="A24" s="50" t="s">
        <v>1</v>
      </c>
      <c r="B24" s="49" t="s">
        <v>24</v>
      </c>
      <c r="C24" s="49"/>
      <c r="D24" s="49"/>
      <c r="E24" s="49"/>
      <c r="AB24" s="51" t="s">
        <v>46</v>
      </c>
      <c r="AC24" s="52"/>
      <c r="AD24" s="52"/>
      <c r="AE24" s="52"/>
      <c r="AF24" s="52"/>
      <c r="AG24" s="52"/>
      <c r="AH24" s="59">
        <f>COUNTIF($D$18:$AH$18,"SS")</f>
        <v>0</v>
      </c>
      <c r="AI24" s="59"/>
    </row>
    <row r="25" spans="1:35" x14ac:dyDescent="0.45">
      <c r="A25" s="47" t="s">
        <v>2</v>
      </c>
      <c r="B25" s="48" t="s">
        <v>23</v>
      </c>
      <c r="C25" s="48"/>
      <c r="D25" s="48"/>
      <c r="E25" s="48"/>
    </row>
  </sheetData>
  <sheetProtection selectLockedCells="1"/>
  <mergeCells count="20">
    <mergeCell ref="K1:V1"/>
    <mergeCell ref="C10:G10"/>
    <mergeCell ref="C11:G11"/>
    <mergeCell ref="A15:C16"/>
    <mergeCell ref="K2:AH2"/>
    <mergeCell ref="AI5:AJ5"/>
    <mergeCell ref="H6:M6"/>
    <mergeCell ref="AB22:AG22"/>
    <mergeCell ref="B2:F2"/>
    <mergeCell ref="B6:G6"/>
    <mergeCell ref="AB23:AG23"/>
    <mergeCell ref="AB24:AG24"/>
    <mergeCell ref="A17:C17"/>
    <mergeCell ref="A18:C18"/>
    <mergeCell ref="AB21:AG21"/>
    <mergeCell ref="A19:AH19"/>
    <mergeCell ref="AH21:AI21"/>
    <mergeCell ref="AH22:AI22"/>
    <mergeCell ref="AH23:AI23"/>
    <mergeCell ref="AH24:AI24"/>
  </mergeCells>
  <conditionalFormatting sqref="D15:AH16">
    <cfRule type="expression" dxfId="5" priority="10">
      <formula>WEEKDAY(D$14,2)&lt;=5</formula>
    </cfRule>
  </conditionalFormatting>
  <conditionalFormatting sqref="D15:AH18">
    <cfRule type="expression" dxfId="4" priority="9">
      <formula>D$14&lt;&gt;""</formula>
    </cfRule>
  </conditionalFormatting>
  <conditionalFormatting sqref="D15:AH18">
    <cfRule type="expression" dxfId="3" priority="11">
      <formula>WEEKDAY(D$14,2)&gt;5</formula>
    </cfRule>
  </conditionalFormatting>
  <conditionalFormatting sqref="D18:AH18">
    <cfRule type="cellIs" dxfId="2" priority="18" operator="equal">
      <formula>$A$25</formula>
    </cfRule>
    <cfRule type="cellIs" dxfId="1" priority="19" operator="equal">
      <formula>$A$24</formula>
    </cfRule>
    <cfRule type="cellIs" dxfId="0" priority="20" operator="equal">
      <formula>$A$23</formula>
    </cfRule>
  </conditionalFormatting>
  <dataValidations count="2">
    <dataValidation type="list" allowBlank="1" showInputMessage="1" showErrorMessage="1" sqref="D18:AH18">
      <formula1>$A$23:$A$25</formula1>
    </dataValidation>
    <dataValidation type="list" allowBlank="1" showInputMessage="1" showErrorMessage="1" sqref="D17:AH17">
      <formula1>$A$21:$A$22</formula1>
    </dataValidation>
  </dataValidation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Paramètre!$A$2:$A$13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>
      <selection activeCell="B52" sqref="B52"/>
    </sheetView>
  </sheetViews>
  <sheetFormatPr baseColWidth="10" defaultRowHeight="14.25" x14ac:dyDescent="0.45"/>
  <cols>
    <col min="3" max="3" width="16" bestFit="1" customWidth="1"/>
    <col min="6" max="6" width="19" bestFit="1" customWidth="1"/>
    <col min="7" max="7" width="23.6640625" bestFit="1" customWidth="1"/>
    <col min="8" max="8" width="23.6640625" customWidth="1"/>
    <col min="10" max="10" width="16.6640625" bestFit="1" customWidth="1"/>
    <col min="11" max="11" width="22.33203125" bestFit="1" customWidth="1"/>
  </cols>
  <sheetData>
    <row r="1" spans="1:8" ht="14.65" thickBot="1" x14ac:dyDescent="0.5"/>
    <row r="2" spans="1:8" ht="14.65" thickBot="1" x14ac:dyDescent="0.5">
      <c r="A2" s="1" t="s">
        <v>11</v>
      </c>
      <c r="C2" s="3" t="s">
        <v>5</v>
      </c>
      <c r="D2" s="5">
        <f>IFERROR(DATE(Pointage!A11,MATCH(Pointage!B11,Paramètre!A2:A13,0),1),"")</f>
        <v>45170</v>
      </c>
      <c r="F2" s="10" t="s">
        <v>31</v>
      </c>
      <c r="G2" s="11">
        <f>Pointage!$A$11</f>
        <v>2023</v>
      </c>
      <c r="H2" s="18"/>
    </row>
    <row r="3" spans="1:8" x14ac:dyDescent="0.45">
      <c r="A3" s="1" t="s">
        <v>12</v>
      </c>
      <c r="C3" s="6" t="s">
        <v>6</v>
      </c>
      <c r="D3" s="7" t="str">
        <f>TEXT(D2,"jjj")</f>
        <v>ven</v>
      </c>
      <c r="F3" s="12" t="s">
        <v>32</v>
      </c>
      <c r="G3" s="13">
        <f>DATE(G2,1,1)</f>
        <v>44927</v>
      </c>
      <c r="H3" s="19">
        <v>1</v>
      </c>
    </row>
    <row r="4" spans="1:8" x14ac:dyDescent="0.45">
      <c r="A4" s="1" t="s">
        <v>13</v>
      </c>
      <c r="C4" s="6" t="s">
        <v>7</v>
      </c>
      <c r="D4" s="8">
        <f>EOMONTH(D2,0)</f>
        <v>45199</v>
      </c>
      <c r="F4" s="14" t="s">
        <v>33</v>
      </c>
      <c r="G4" s="15">
        <f>DATE(G2,3,20)</f>
        <v>45005</v>
      </c>
      <c r="H4" s="19">
        <v>1</v>
      </c>
    </row>
    <row r="5" spans="1:8" x14ac:dyDescent="0.45">
      <c r="A5" s="1" t="s">
        <v>14</v>
      </c>
      <c r="C5" s="6" t="s">
        <v>8</v>
      </c>
      <c r="D5" s="7">
        <f>DAY(D4)</f>
        <v>30</v>
      </c>
      <c r="F5" s="14" t="s">
        <v>34</v>
      </c>
      <c r="G5" s="15">
        <f>DATE(G2,4,9)</f>
        <v>45025</v>
      </c>
      <c r="H5" s="19">
        <v>1</v>
      </c>
    </row>
    <row r="6" spans="1:8" ht="14.65" thickBot="1" x14ac:dyDescent="0.5">
      <c r="A6" s="1" t="s">
        <v>15</v>
      </c>
      <c r="C6" s="4" t="s">
        <v>30</v>
      </c>
      <c r="D6" s="9">
        <f>NETWORKDAYS(D2,D4,G3:G14)</f>
        <v>20</v>
      </c>
      <c r="F6" s="14" t="s">
        <v>35</v>
      </c>
      <c r="G6" s="15"/>
      <c r="H6" s="19">
        <v>1</v>
      </c>
    </row>
    <row r="7" spans="1:8" x14ac:dyDescent="0.45">
      <c r="A7" s="1" t="s">
        <v>16</v>
      </c>
      <c r="F7" s="14" t="s">
        <v>36</v>
      </c>
      <c r="G7" s="15">
        <f>DATE(G2,5,1)</f>
        <v>45047</v>
      </c>
      <c r="H7" s="19">
        <v>1</v>
      </c>
    </row>
    <row r="8" spans="1:8" x14ac:dyDescent="0.45">
      <c r="A8" s="1" t="s">
        <v>17</v>
      </c>
      <c r="F8" s="14" t="s">
        <v>37</v>
      </c>
      <c r="G8" s="15"/>
      <c r="H8" s="19">
        <v>1</v>
      </c>
    </row>
    <row r="9" spans="1:8" x14ac:dyDescent="0.45">
      <c r="A9" s="1" t="s">
        <v>18</v>
      </c>
      <c r="F9" s="14" t="s">
        <v>38</v>
      </c>
      <c r="G9" s="15"/>
      <c r="H9" s="19">
        <v>1</v>
      </c>
    </row>
    <row r="10" spans="1:8" x14ac:dyDescent="0.45">
      <c r="A10" s="1" t="s">
        <v>19</v>
      </c>
      <c r="F10" s="14" t="s">
        <v>39</v>
      </c>
      <c r="G10" s="15">
        <f>DATE(G2,7,25)</f>
        <v>45132</v>
      </c>
      <c r="H10" s="19">
        <v>1</v>
      </c>
    </row>
    <row r="11" spans="1:8" x14ac:dyDescent="0.45">
      <c r="A11" s="1" t="s">
        <v>20</v>
      </c>
      <c r="F11" s="14" t="s">
        <v>40</v>
      </c>
      <c r="G11" s="15">
        <f>DATE(G2,8,13)</f>
        <v>45151</v>
      </c>
      <c r="H11" s="19">
        <v>1</v>
      </c>
    </row>
    <row r="12" spans="1:8" x14ac:dyDescent="0.45">
      <c r="A12" s="1" t="s">
        <v>21</v>
      </c>
      <c r="F12" s="14" t="s">
        <v>41</v>
      </c>
      <c r="G12" s="15">
        <f>DATE(G2,9,27)</f>
        <v>45196</v>
      </c>
      <c r="H12" s="19">
        <v>1</v>
      </c>
    </row>
    <row r="13" spans="1:8" x14ac:dyDescent="0.45">
      <c r="A13" s="1" t="s">
        <v>22</v>
      </c>
      <c r="F13" s="14" t="s">
        <v>42</v>
      </c>
      <c r="G13" s="15">
        <f>DATE(G2,10,15)</f>
        <v>45214</v>
      </c>
      <c r="H13" s="19">
        <v>1</v>
      </c>
    </row>
    <row r="14" spans="1:8" ht="14.65" thickBot="1" x14ac:dyDescent="0.5">
      <c r="F14" s="16" t="s">
        <v>43</v>
      </c>
      <c r="G14" s="17">
        <f>DATE(G2,12,17)</f>
        <v>45277</v>
      </c>
      <c r="H14" s="19">
        <v>1</v>
      </c>
    </row>
  </sheetData>
  <sheetProtection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Pointage</vt:lpstr>
      <vt:lpstr>Paramètre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cp:lastPrinted>2023-09-13T16:53:07Z</cp:lastPrinted>
  <dcterms:created xsi:type="dcterms:W3CDTF">2023-09-07T09:08:37Z</dcterms:created>
  <dcterms:modified xsi:type="dcterms:W3CDTF">2023-09-26T20:32:40Z</dcterms:modified>
</cp:coreProperties>
</file>