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Décembre!$A$1:$I$131</definedName>
    <definedName name="_xlnm._FilterDatabase" localSheetId="1" hidden="1">Février!$A$1:$J$1</definedName>
    <definedName name="_xlnm._FilterDatabase" localSheetId="0" hidden="1">Janvier!$A$1:$H$9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3" i="27" l="1"/>
  <c r="G54" i="27"/>
  <c r="F54" i="27"/>
  <c r="E54" i="27"/>
  <c r="D54" i="27"/>
  <c r="C54" i="27"/>
  <c r="N47" i="27"/>
  <c r="N48" i="27"/>
  <c r="N26" i="27"/>
  <c r="N25" i="27"/>
  <c r="N24" i="27"/>
  <c r="N23" i="27"/>
  <c r="N22" i="27"/>
  <c r="N21" i="27"/>
  <c r="N17" i="27"/>
  <c r="N16" i="27"/>
  <c r="N15" i="27"/>
  <c r="N14" i="27"/>
  <c r="N13" i="27"/>
  <c r="N12" i="27"/>
  <c r="N10" i="27"/>
  <c r="N9" i="27"/>
  <c r="N8" i="27"/>
  <c r="N7" i="27"/>
  <c r="N20" i="27" l="1"/>
  <c r="N19" i="27"/>
  <c r="D62" i="27"/>
  <c r="E62" i="27"/>
  <c r="F62" i="27"/>
  <c r="H62" i="27"/>
  <c r="I62" i="27"/>
  <c r="J62" i="27"/>
  <c r="K62" i="27"/>
  <c r="L62" i="27"/>
  <c r="M62" i="27"/>
  <c r="C62" i="27"/>
  <c r="M14" i="27" l="1"/>
  <c r="L14" i="27"/>
  <c r="K14" i="27"/>
  <c r="J14" i="27"/>
  <c r="I14" i="27"/>
  <c r="H14" i="27"/>
  <c r="G14" i="27"/>
  <c r="F14" i="27"/>
  <c r="E14" i="27"/>
  <c r="D14" i="27"/>
  <c r="C14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M13" i="27"/>
  <c r="L13" i="27"/>
  <c r="K13" i="27"/>
  <c r="J13" i="27"/>
  <c r="I13" i="27"/>
  <c r="H13" i="27"/>
  <c r="G13" i="27"/>
  <c r="F13" i="27"/>
  <c r="E13" i="27"/>
  <c r="D13" i="27"/>
  <c r="C13" i="27"/>
  <c r="P14" i="27" l="1"/>
  <c r="M10" i="27"/>
  <c r="L10" i="27"/>
  <c r="K10" i="27"/>
  <c r="J10" i="27"/>
  <c r="I10" i="27"/>
  <c r="H10" i="27"/>
  <c r="G10" i="27"/>
  <c r="F10" i="27"/>
  <c r="E10" i="27"/>
  <c r="D10" i="27"/>
  <c r="C1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P10" i="27" l="1"/>
  <c r="P30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P43" i="27" l="1"/>
  <c r="M17" i="27"/>
  <c r="L17" i="27"/>
  <c r="K17" i="27"/>
  <c r="J17" i="27"/>
  <c r="I17" i="27"/>
  <c r="H17" i="27"/>
  <c r="G17" i="27"/>
  <c r="F17" i="27"/>
  <c r="E17" i="27"/>
  <c r="D17" i="27"/>
  <c r="C17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P17" i="27" l="1"/>
  <c r="P42" i="27"/>
  <c r="N35" i="27" l="1"/>
  <c r="M35" i="27"/>
  <c r="L35" i="27"/>
  <c r="K35" i="27"/>
  <c r="J35" i="27"/>
  <c r="I35" i="27"/>
  <c r="H35" i="27"/>
  <c r="G35" i="27"/>
  <c r="F35" i="27"/>
  <c r="E35" i="27"/>
  <c r="D35" i="27"/>
  <c r="C35" i="27"/>
  <c r="P35" i="27" l="1"/>
  <c r="C33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P32" i="27" l="1"/>
  <c r="N38" i="27"/>
  <c r="M38" i="27"/>
  <c r="L38" i="27"/>
  <c r="K38" i="27"/>
  <c r="J38" i="27"/>
  <c r="I38" i="27"/>
  <c r="H38" i="27"/>
  <c r="G38" i="27"/>
  <c r="F38" i="27"/>
  <c r="E38" i="27"/>
  <c r="D38" i="27"/>
  <c r="C38" i="27"/>
  <c r="P13" i="27" l="1"/>
  <c r="N34" i="27"/>
  <c r="M34" i="27"/>
  <c r="L34" i="27"/>
  <c r="K34" i="27"/>
  <c r="J34" i="27"/>
  <c r="I34" i="27"/>
  <c r="H34" i="27"/>
  <c r="G34" i="27"/>
  <c r="F34" i="27"/>
  <c r="E34" i="27"/>
  <c r="D34" i="27"/>
  <c r="C34" i="27"/>
  <c r="P34" i="27" l="1"/>
  <c r="N49" i="27" l="1"/>
  <c r="N46" i="27"/>
  <c r="N45" i="27"/>
  <c r="M49" i="27"/>
  <c r="M48" i="27"/>
  <c r="M47" i="27"/>
  <c r="M46" i="27"/>
  <c r="M45" i="27"/>
  <c r="M41" i="27"/>
  <c r="M40" i="27"/>
  <c r="M39" i="27"/>
  <c r="M37" i="27"/>
  <c r="M26" i="27"/>
  <c r="M25" i="27"/>
  <c r="M23" i="27"/>
  <c r="M22" i="27"/>
  <c r="M21" i="27"/>
  <c r="M20" i="27"/>
  <c r="M19" i="27"/>
  <c r="M24" i="27"/>
  <c r="M9" i="27" l="1"/>
  <c r="N33" i="27" l="1"/>
  <c r="M33" i="27"/>
  <c r="L33" i="27"/>
  <c r="K33" i="27"/>
  <c r="J33" i="27"/>
  <c r="I33" i="27"/>
  <c r="H33" i="27"/>
  <c r="G33" i="27"/>
  <c r="F33" i="27"/>
  <c r="E33" i="27"/>
  <c r="D33" i="27"/>
  <c r="P33" i="27" l="1"/>
  <c r="I49" i="27"/>
  <c r="I48" i="27"/>
  <c r="I47" i="27"/>
  <c r="I45" i="27"/>
  <c r="I41" i="27"/>
  <c r="I40" i="27"/>
  <c r="I39" i="27"/>
  <c r="I37" i="27"/>
  <c r="I31" i="27"/>
  <c r="I29" i="27"/>
  <c r="I27" i="27"/>
  <c r="I26" i="27"/>
  <c r="I25" i="27"/>
  <c r="I24" i="27"/>
  <c r="I23" i="27"/>
  <c r="I22" i="27"/>
  <c r="I21" i="27"/>
  <c r="I20" i="27"/>
  <c r="I19" i="27"/>
  <c r="I16" i="27"/>
  <c r="I15" i="27"/>
  <c r="I9" i="27"/>
  <c r="I8" i="27"/>
  <c r="I7" i="27"/>
  <c r="I12" i="27"/>
  <c r="N31" i="27" l="1"/>
  <c r="M31" i="27"/>
  <c r="L31" i="27"/>
  <c r="K31" i="27"/>
  <c r="J31" i="27"/>
  <c r="H31" i="27"/>
  <c r="G31" i="27"/>
  <c r="F31" i="27"/>
  <c r="E31" i="27"/>
  <c r="D31" i="27"/>
  <c r="C31" i="27"/>
  <c r="P31" i="27" l="1"/>
  <c r="F49" i="27"/>
  <c r="F48" i="27"/>
  <c r="F47" i="27"/>
  <c r="F46" i="27"/>
  <c r="F45" i="27"/>
  <c r="F29" i="27"/>
  <c r="F27" i="27"/>
  <c r="F26" i="27"/>
  <c r="F25" i="27"/>
  <c r="F24" i="27"/>
  <c r="F23" i="27"/>
  <c r="F22" i="27"/>
  <c r="F21" i="27"/>
  <c r="F20" i="27"/>
  <c r="F19" i="27"/>
  <c r="F16" i="27"/>
  <c r="F15" i="27"/>
  <c r="F12" i="27"/>
  <c r="F63" i="27" s="1"/>
  <c r="F9" i="27"/>
  <c r="F8" i="27"/>
  <c r="F7" i="27"/>
  <c r="F64" i="27" s="1"/>
  <c r="F41" i="27"/>
  <c r="F40" i="27"/>
  <c r="F37" i="27"/>
  <c r="F39" i="27"/>
  <c r="P38" i="27" l="1"/>
  <c r="K27" i="27"/>
  <c r="J27" i="27"/>
  <c r="H27" i="27"/>
  <c r="G27" i="27"/>
  <c r="E27" i="27"/>
  <c r="D27" i="27"/>
  <c r="C27" i="27"/>
  <c r="N27" i="27"/>
  <c r="M27" i="27"/>
  <c r="L27" i="27"/>
  <c r="D29" i="27"/>
  <c r="E29" i="27"/>
  <c r="G29" i="27"/>
  <c r="H29" i="27"/>
  <c r="J29" i="27"/>
  <c r="K29" i="27"/>
  <c r="L29" i="27"/>
  <c r="M29" i="27"/>
  <c r="N29" i="27"/>
  <c r="C29" i="27"/>
  <c r="P28" i="27" l="1"/>
  <c r="P27" i="27"/>
  <c r="P29" i="27"/>
  <c r="K39" i="27" l="1"/>
  <c r="K25" i="27"/>
  <c r="L25" i="27"/>
  <c r="K24" i="27"/>
  <c r="K19" i="27"/>
  <c r="K15" i="27"/>
  <c r="K12" i="27"/>
  <c r="K63" i="27" s="1"/>
  <c r="K46" i="27"/>
  <c r="J40" i="27"/>
  <c r="J39" i="27"/>
  <c r="J37" i="27"/>
  <c r="J25" i="27"/>
  <c r="J15" i="27"/>
  <c r="J12" i="27"/>
  <c r="J63" i="27" s="1"/>
  <c r="J19" i="27"/>
  <c r="J23" i="27"/>
  <c r="J24" i="27"/>
  <c r="L49" i="27" l="1"/>
  <c r="L48" i="27"/>
  <c r="L47" i="27"/>
  <c r="L46" i="27"/>
  <c r="L45" i="27"/>
  <c r="L41" i="27"/>
  <c r="L40" i="27"/>
  <c r="L39" i="27"/>
  <c r="L37" i="27"/>
  <c r="L26" i="27"/>
  <c r="L24" i="27"/>
  <c r="L23" i="27"/>
  <c r="L22" i="27"/>
  <c r="L21" i="27"/>
  <c r="L20" i="27"/>
  <c r="L19" i="27"/>
  <c r="L16" i="27"/>
  <c r="L15" i="27"/>
  <c r="L12" i="27"/>
  <c r="L63" i="27" s="1"/>
  <c r="L9" i="27"/>
  <c r="L8" i="27"/>
  <c r="L7" i="27"/>
  <c r="L64" i="27" s="1"/>
  <c r="K49" i="27"/>
  <c r="K48" i="27"/>
  <c r="K47" i="27"/>
  <c r="K45" i="27"/>
  <c r="K41" i="27"/>
  <c r="K40" i="27"/>
  <c r="K37" i="27"/>
  <c r="K26" i="27"/>
  <c r="K23" i="27"/>
  <c r="K22" i="27"/>
  <c r="K21" i="27"/>
  <c r="K20" i="27"/>
  <c r="K16" i="27"/>
  <c r="K9" i="27"/>
  <c r="J9" i="27"/>
  <c r="K8" i="27"/>
  <c r="J8" i="27"/>
  <c r="K7" i="27"/>
  <c r="K64" i="27" s="1"/>
  <c r="H7" i="27"/>
  <c r="H64" i="27" s="1"/>
  <c r="G15" i="27"/>
  <c r="G26" i="27"/>
  <c r="G40" i="27"/>
  <c r="G46" i="27"/>
  <c r="G48" i="27"/>
  <c r="P48" i="27" s="1"/>
  <c r="G39" i="27"/>
  <c r="G19" i="27"/>
  <c r="G12" i="27"/>
  <c r="G63" i="27" s="1"/>
  <c r="G7" i="27"/>
  <c r="G64" i="27" s="1"/>
  <c r="G24" i="27"/>
  <c r="G37" i="27"/>
  <c r="G49" i="27"/>
  <c r="G47" i="27"/>
  <c r="G45" i="27"/>
  <c r="G41" i="27"/>
  <c r="G25" i="27"/>
  <c r="G23" i="27"/>
  <c r="G22" i="27"/>
  <c r="G21" i="27"/>
  <c r="G20" i="27"/>
  <c r="G16" i="27"/>
  <c r="G9" i="27"/>
  <c r="G8" i="27"/>
  <c r="G62" i="27" l="1"/>
  <c r="E7" i="27"/>
  <c r="E64" i="27" s="1"/>
  <c r="E23" i="27"/>
  <c r="E24" i="27"/>
  <c r="E37" i="27"/>
  <c r="D40" i="27"/>
  <c r="D39" i="27"/>
  <c r="D12" i="27"/>
  <c r="D63" i="27" s="1"/>
  <c r="D24" i="27"/>
  <c r="D4" i="27"/>
  <c r="E4" i="27" s="1"/>
  <c r="F4" i="27" l="1"/>
  <c r="G4" i="27" s="1"/>
  <c r="H4" i="27" s="1"/>
  <c r="C39" i="27"/>
  <c r="C12" i="27"/>
  <c r="C63" i="27" s="1"/>
  <c r="C24" i="27"/>
  <c r="C25" i="27"/>
  <c r="C40" i="27"/>
  <c r="C48" i="27"/>
  <c r="C19" i="27"/>
  <c r="D23" i="27"/>
  <c r="I4" i="27" l="1"/>
  <c r="J4" i="27" s="1"/>
  <c r="C46" i="27"/>
  <c r="C49" i="27"/>
  <c r="K4" i="27" l="1"/>
  <c r="L4" i="27" s="1"/>
  <c r="M4" i="27" s="1"/>
  <c r="N4" i="27" s="1"/>
  <c r="J7" i="27"/>
  <c r="J64" i="27" s="1"/>
  <c r="D7" i="27"/>
  <c r="D64" i="27" s="1"/>
  <c r="C7" i="27"/>
  <c r="C64" i="27" s="1"/>
  <c r="P51" i="27"/>
  <c r="P54" i="27"/>
  <c r="P53" i="27"/>
  <c r="P55" i="27"/>
  <c r="C47" i="27"/>
  <c r="C16" i="27" l="1"/>
  <c r="H40" i="27"/>
  <c r="C23" i="27" l="1"/>
  <c r="C21" i="27" l="1"/>
  <c r="D22" i="27" l="1"/>
  <c r="C22" i="27" l="1"/>
  <c r="M12" i="27" l="1"/>
  <c r="M63" i="27" s="1"/>
  <c r="D41" i="27" l="1"/>
  <c r="C41" i="27" l="1"/>
  <c r="J48" i="27"/>
  <c r="H48" i="27"/>
  <c r="E48" i="27"/>
  <c r="D48" i="27"/>
  <c r="E40" i="27"/>
  <c r="N39" i="27"/>
  <c r="H39" i="27"/>
  <c r="E39" i="27"/>
  <c r="P52" i="27" l="1"/>
  <c r="N63" i="27"/>
  <c r="H9" i="27" l="1"/>
  <c r="E9" i="27"/>
  <c r="D9" i="27"/>
  <c r="C9" i="27"/>
  <c r="N37" i="27"/>
  <c r="H37" i="27"/>
  <c r="D37" i="27"/>
  <c r="C37" i="27"/>
  <c r="M16" i="27"/>
  <c r="J16" i="27"/>
  <c r="H16" i="27"/>
  <c r="E16" i="27"/>
  <c r="D16" i="27"/>
  <c r="J21" i="27"/>
  <c r="H21" i="27"/>
  <c r="E21" i="27"/>
  <c r="J20" i="27"/>
  <c r="H20" i="27"/>
  <c r="E20" i="27"/>
  <c r="D21" i="27"/>
  <c r="D20" i="27"/>
  <c r="C20" i="27"/>
  <c r="P37" i="27" l="1"/>
  <c r="P20" i="27"/>
  <c r="P21" i="27"/>
  <c r="P16" i="27"/>
  <c r="P9" i="27"/>
  <c r="P4" i="27"/>
  <c r="M8" i="27" l="1"/>
  <c r="H8" i="27"/>
  <c r="E8" i="27"/>
  <c r="D8" i="27"/>
  <c r="C8" i="27"/>
  <c r="P8" i="27" l="1"/>
  <c r="N41" i="27"/>
  <c r="N40" i="27"/>
  <c r="M15" i="27"/>
  <c r="N64" i="27"/>
  <c r="M7" i="27"/>
  <c r="M64" i="27" s="1"/>
  <c r="N62" i="27" l="1"/>
  <c r="R48" i="27"/>
  <c r="H23" i="27"/>
  <c r="J22" i="27"/>
  <c r="H22" i="27"/>
  <c r="E22" i="27"/>
  <c r="H15" i="27"/>
  <c r="E15" i="27"/>
  <c r="D15" i="27"/>
  <c r="C15" i="27"/>
  <c r="I63" i="27"/>
  <c r="H12" i="27"/>
  <c r="H63" i="27" s="1"/>
  <c r="E12" i="27"/>
  <c r="E63" i="27" s="1"/>
  <c r="I64" i="27"/>
  <c r="P7" i="27" l="1"/>
  <c r="P23" i="27"/>
  <c r="P22" i="27"/>
  <c r="P15" i="27"/>
  <c r="P12" i="27"/>
  <c r="J26" i="27"/>
  <c r="H26" i="27"/>
  <c r="E26" i="27"/>
  <c r="D26" i="27"/>
  <c r="C26" i="27"/>
  <c r="H25" i="27"/>
  <c r="E25" i="27"/>
  <c r="D25" i="27"/>
  <c r="P5" i="27"/>
  <c r="P26" i="27" l="1"/>
  <c r="P25" i="27"/>
  <c r="J41" i="27" l="1"/>
  <c r="H41" i="27"/>
  <c r="E41" i="27"/>
  <c r="P41" i="27" l="1"/>
  <c r="J49" i="27"/>
  <c r="H49" i="27"/>
  <c r="E49" i="27"/>
  <c r="D49" i="27"/>
  <c r="J47" i="27"/>
  <c r="H47" i="27"/>
  <c r="E47" i="27"/>
  <c r="D47" i="27"/>
  <c r="J46" i="27"/>
  <c r="I46" i="27"/>
  <c r="H46" i="27"/>
  <c r="E46" i="27"/>
  <c r="D46" i="27"/>
  <c r="J45" i="27"/>
  <c r="H45" i="27"/>
  <c r="E45" i="27"/>
  <c r="D45" i="27"/>
  <c r="C45" i="27"/>
  <c r="H24" i="27"/>
  <c r="H19" i="27"/>
  <c r="E19" i="27"/>
  <c r="D19" i="27"/>
  <c r="P47" i="27" l="1"/>
  <c r="R47" i="27" s="1"/>
  <c r="P46" i="27"/>
  <c r="R46" i="27" s="1"/>
  <c r="P49" i="27"/>
  <c r="R49" i="27" s="1"/>
  <c r="P45" i="27"/>
  <c r="R45" i="27" s="1"/>
  <c r="P40" i="27"/>
  <c r="P24" i="27"/>
  <c r="P19" i="27"/>
  <c r="P39" i="27"/>
</calcChain>
</file>

<file path=xl/sharedStrings.xml><?xml version="1.0" encoding="utf-8"?>
<sst xmlns="http://schemas.openxmlformats.org/spreadsheetml/2006/main" count="480" uniqueCount="182">
  <si>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</si>
  <si>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</si>
  <si>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</si>
  <si>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</si>
  <si>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</si>
  <si>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</si>
  <si>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</si>
  <si>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</si>
  <si>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</si>
  <si>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</si>
  <si>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</si>
  <si>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</si>
  <si>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</si>
  <si>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</si>
  <si>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</si>
  <si>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</si>
  <si>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</si>
  <si>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</si>
  <si>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</si>
  <si>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</si>
  <si>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</si>
  <si>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</si>
  <si>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</si>
  <si>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</si>
  <si>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</si>
  <si>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</si>
  <si>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</si>
  <si>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</si>
  <si>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</si>
  <si>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</si>
  <si>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</si>
  <si>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</si>
  <si>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</si>
  <si>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</si>
  <si>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</si>
  <si>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</si>
  <si>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</si>
  <si>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</si>
  <si>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</si>
  <si>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</si>
  <si>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</si>
  <si>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</si>
  <si>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</si>
  <si>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</si>
  <si>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</si>
  <si>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</si>
  <si>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</si>
  <si>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</si>
  <si>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</si>
  <si>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</si>
  <si>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</si>
  <si>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</si>
  <si>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</si>
  <si>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</si>
  <si>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</si>
  <si>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</si>
  <si>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</si>
  <si>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</si>
  <si>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CMSM</t>
  </si>
  <si>
    <t>Prévoyance (contrat n° 2840186110000)</t>
  </si>
  <si>
    <t>Mutuelle (contrat n° 2840186420000)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</si>
  <si>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</si>
  <si>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</si>
  <si>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</si>
  <si>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</si>
  <si>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</si>
  <si>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</si>
  <si>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</si>
  <si>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Qonto</t>
  </si>
  <si>
    <t>physical_card_plus</t>
  </si>
  <si>
    <t>Formation Devops- Hazem BENAMOR 202312</t>
  </si>
  <si>
    <t>FACT202310-01</t>
  </si>
  <si>
    <t>URSSAF D ILE DE FRANCE</t>
  </si>
  <si>
    <t>DGFIP</t>
  </si>
  <si>
    <t>MALAKOFF HUMANIS</t>
  </si>
  <si>
    <t>Salaire Janvier 2024</t>
  </si>
  <si>
    <t>AXA FRANCE COLL</t>
  </si>
  <si>
    <t>FACT202311-01</t>
  </si>
  <si>
    <t>URSSAF D'ILE DE FRANCE</t>
  </si>
  <si>
    <t>HIGHSKILL</t>
  </si>
  <si>
    <t>Salaire Fevrier 2024</t>
  </si>
  <si>
    <t>FACT202312-01</t>
  </si>
  <si>
    <t>LEGALPLACE</t>
  </si>
  <si>
    <t>TOPBIZ</t>
  </si>
  <si>
    <t>Salaire Mars 2024</t>
  </si>
  <si>
    <t>FACT202401-01</t>
  </si>
  <si>
    <t>ATLAS</t>
  </si>
  <si>
    <t>Salaire Avril 2024</t>
  </si>
  <si>
    <t>LEGALSTART</t>
  </si>
  <si>
    <t>FACT202402-02</t>
  </si>
  <si>
    <t>Frais Refacturer</t>
  </si>
  <si>
    <t>CVAE</t>
  </si>
  <si>
    <t>Salaire Mai 2024</t>
  </si>
  <si>
    <t>creche</t>
  </si>
  <si>
    <t>FACT202402-03</t>
  </si>
  <si>
    <t>IS-062024-2571</t>
  </si>
  <si>
    <t>IONOS</t>
  </si>
  <si>
    <t>Remboursement Impot IS</t>
  </si>
  <si>
    <t>Salaire Juin 2024</t>
  </si>
  <si>
    <t>FACT202404-04</t>
  </si>
  <si>
    <t>TVA-072024-3310CA3</t>
  </si>
  <si>
    <t>Salaire Juillet 2024</t>
  </si>
  <si>
    <t>TVA-082024-3310CA3</t>
  </si>
  <si>
    <t>FACT202406-06</t>
  </si>
  <si>
    <t>TVA-092024-3310CA3</t>
  </si>
  <si>
    <t>Abonnement / Frais additionnels</t>
  </si>
  <si>
    <t>Youssef MISSAOUI</t>
  </si>
  <si>
    <t>RETRAITE - MALAKOFF HUMANIS - 202312M SIRET 92002826300019 -</t>
  </si>
  <si>
    <t>PASDSN15012024-122023-92002826300019</t>
  </si>
  <si>
    <t>RETRAITE - MALAKOFF HUMANIS - 202310M SIRET 92002826300019</t>
  </si>
  <si>
    <t>RETRAITE - MALAKOFF HUMANIS - 202311M SIRET 92002826300019</t>
  </si>
  <si>
    <t>I0000747280964-AXA COLL T4 2023-Contrat 2841708400000-GENIUS H</t>
  </si>
  <si>
    <t>I0000747280963-AXA COLL T4 2023-Contrat 2841708110000-GENIUS H...</t>
  </si>
  <si>
    <t>UR 117000001572058814 JANV24788617793000160224</t>
  </si>
  <si>
    <t>PASDSN15022024-012024-92002826300019</t>
  </si>
  <si>
    <t>Mohamed ELLOUZE LCL</t>
  </si>
  <si>
    <t>Frais Deplacement professionnelle 2023</t>
  </si>
  <si>
    <t>PASDSN15032024-022024-92002826300019</t>
  </si>
  <si>
    <t>12000 PREVEAM Facture N223831</t>
  </si>
  <si>
    <t>UR 117000001572058814 FEV 24788617793000180324</t>
  </si>
  <si>
    <t>Depot Capital HIRELINK</t>
  </si>
  <si>
    <t>D2A Domiciliation</t>
  </si>
  <si>
    <t>I0000772860868-AXA COLL T1 2024-Contrat 2841708110000-GENIUS H..</t>
  </si>
  <si>
    <t>I0000772860869-AXA COLL T1 2024-Contrat 2841708400000-GENIUS H..</t>
  </si>
  <si>
    <t>RETRAITE - MALAKOFF HUMANIS - 202403M SIRET 92002826300019</t>
  </si>
  <si>
    <t>PASDSN15042024-032024-92002826300019</t>
  </si>
  <si>
    <t>RETRAITE - MALAKOFF HUMANIS - 202401M SIRET 92002826300019</t>
  </si>
  <si>
    <t>RETRAITE - MALAKOFF HUMANIS - 202402M SIRET 92002826300019</t>
  </si>
  <si>
    <t>UR 117000001572058814 MARS24788617793000160424</t>
  </si>
  <si>
    <t>12000 PREVEAM Facture N 230243</t>
  </si>
  <si>
    <t>Domiciliation 2eme trimestre 2024</t>
  </si>
  <si>
    <t>D2A</t>
  </si>
  <si>
    <t>Carte **6838</t>
  </si>
  <si>
    <t>TVA-052024-3517SCA12</t>
  </si>
  <si>
    <t>UR 117000001572058814 AVR 24788617793000160524</t>
  </si>
  <si>
    <t>IS-052024-2572</t>
  </si>
  <si>
    <t>PASDSN15052024-042024-92002826300019</t>
  </si>
  <si>
    <t>UR 117000001572058814 MAI 24788617793000180624</t>
  </si>
  <si>
    <t>PASDSN17062024-052024-92002826300019</t>
  </si>
  <si>
    <t>HIRELINK</t>
  </si>
  <si>
    <t>I0000791059405-AXA COLL T2 2024-Contrat 2841708400000-GENIUS HOLD...</t>
  </si>
  <si>
    <t>I0000791059404-AXA COLL T2 2024-Contrat 2841708110000-GENIUS HOLD..</t>
  </si>
  <si>
    <t>RETRAITE - MALAKOFF HUMANIS - 202406M - SIRET 92002826300019 -AG0...</t>
  </si>
  <si>
    <t>PASDSN15072024-062024-92002826300019</t>
  </si>
  <si>
    <t>Apport Associes</t>
  </si>
  <si>
    <t>RETRAITE - MALAKOFF HUMANIS - 202405M - SIRET 92002826300019 -AG0..</t>
  </si>
  <si>
    <t>RETRAITE - MALAKOFF HUMANIS - 202404M - SIRET 92002826300019 -AG0...</t>
  </si>
  <si>
    <t>UR 117000001572058814 JUIN24788617793000160724</t>
  </si>
  <si>
    <t>BSM EXPERTISE</t>
  </si>
  <si>
    <t>FAC001405</t>
  </si>
  <si>
    <t>FAC001221</t>
  </si>
  <si>
    <t>UR 117000001572058814 JUIL24788617793000190824</t>
  </si>
  <si>
    <t>PASDSN16082024-072024-92002826300019</t>
  </si>
  <si>
    <t>Salaire Aout 2024</t>
  </si>
  <si>
    <t>UR 117000001572058814 AOUT24788617793000170924</t>
  </si>
  <si>
    <t>IS-092024-2571</t>
  </si>
  <si>
    <t>PASDSN16092024-082024-92002826300019</t>
  </si>
  <si>
    <t>Salaire Septembre 2024</t>
  </si>
  <si>
    <t>Boulanger.com</t>
  </si>
  <si>
    <t>APPLE.COM/FR</t>
  </si>
  <si>
    <t>UR 117000001572058814 OCT 24788617793000181124</t>
  </si>
  <si>
    <t>PASDSN15112024-102024-92002826300019</t>
  </si>
  <si>
    <t>TVA-112024-3310CA3</t>
  </si>
  <si>
    <t>Salaire Novembre 2024</t>
  </si>
  <si>
    <t>FACT202408-08</t>
  </si>
  <si>
    <t>Salaire Octobre 2024</t>
  </si>
  <si>
    <t>TVA-102024-3310CA3</t>
  </si>
  <si>
    <t>RETRAITE - MALAKOFF HUMANIS - 202409M - SIRET 92002826300019 -AG0...</t>
  </si>
  <si>
    <t>I0000813469821-AXA COLL T3 2024-Contrat 2841708110000-GENIUS HOLD..</t>
  </si>
  <si>
    <t>I0000813469822-AXA COLL T3 2024-Contrat 2841708400000-GENIUS HOLD..</t>
  </si>
  <si>
    <t>PASDSN15102024-092024-92002826300019</t>
  </si>
  <si>
    <t>RETRAITE - MALAKOFF HUMANIS - 202408M - SIRET 92002826300019 -AG0...</t>
  </si>
  <si>
    <t>RETRAITE - MALAKOFF HUMANIS - 202407M - SIRET 92002826300019 -AG0...</t>
  </si>
  <si>
    <t>UR 117000001572058814 SEPT24788617793000161024</t>
  </si>
  <si>
    <t>FACT202407-07</t>
  </si>
  <si>
    <t>AMAZON PAYMENTS</t>
  </si>
  <si>
    <t>FACT202409-09</t>
  </si>
  <si>
    <t>IS-122024-2571</t>
  </si>
  <si>
    <t>UR 117000001572058814 NOV 24788617793000171224</t>
  </si>
  <si>
    <t>PASDSN16122024-112024-92002826300019</t>
  </si>
  <si>
    <t>Salaire Decembre 2024</t>
  </si>
  <si>
    <t>TVA1-122024-3310CA3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</si>
</sst>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C0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7" applyNumberFormat="0" applyAlignment="0" applyProtection="0"/>
    <xf numFmtId="0" fontId="16" fillId="17" borderId="8" applyNumberFormat="0" applyAlignment="0" applyProtection="0"/>
    <xf numFmtId="0" fontId="17" fillId="17" borderId="7" applyNumberFormat="0" applyAlignment="0" applyProtection="0"/>
    <xf numFmtId="0" fontId="18" fillId="0" borderId="9" applyNumberFormat="0" applyFill="0" applyAlignment="0" applyProtection="0"/>
    <xf numFmtId="0" fontId="19" fillId="18" borderId="10" applyNumberFormat="0" applyAlignment="0" applyProtection="0"/>
    <xf numFmtId="0" fontId="3" fillId="0" borderId="0" applyNumberFormat="0" applyFill="0" applyBorder="0" applyAlignment="0" applyProtection="0"/>
    <xf numFmtId="0" fontId="7" fillId="19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/>
    <xf numFmtId="0" fontId="0" fillId="11" borderId="3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0" fontId="0" fillId="0" borderId="13" xfId="0" applyBorder="1"/>
    <xf numFmtId="0" fontId="0" fillId="11" borderId="13" xfId="0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10" borderId="1" xfId="0" applyNumberForma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23" fillId="44" borderId="22" xfId="0" applyFont="1" applyFill="1" applyBorder="1"/>
    <xf numFmtId="0" fontId="23" fillId="45" borderId="22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" fontId="24" fillId="45" borderId="22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3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5" fillId="47" borderId="1" xfId="0" applyFont="1" applyFill="1" applyBorder="1"/>
    <xf numFmtId="0" fontId="25" fillId="48" borderId="1" xfId="0" applyFont="1" applyFill="1" applyBorder="1"/>
    <xf numFmtId="0" fontId="1" fillId="8" borderId="0" xfId="0" applyFont="1" applyFill="1" applyBorder="1"/>
    <xf numFmtId="43" fontId="1" fillId="3" borderId="1" xfId="42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25" fillId="49" borderId="1" xfId="0" applyFont="1" applyFill="1" applyBorder="1"/>
    <xf numFmtId="0" fontId="25" fillId="50" borderId="1" xfId="0" applyFont="1" applyFill="1" applyBorder="1"/>
    <xf numFmtId="0" fontId="25" fillId="51" borderId="1" xfId="0" applyFont="1" applyFill="1" applyBorder="1"/>
    <xf numFmtId="43" fontId="1" fillId="8" borderId="1" xfId="42" applyFont="1" applyFill="1" applyBorder="1"/>
    <xf numFmtId="43" fontId="1" fillId="5" borderId="1" xfId="42" applyFont="1" applyFill="1" applyBorder="1"/>
    <xf numFmtId="43" fontId="1" fillId="6" borderId="1" xfId="42" applyFont="1" applyFill="1" applyBorder="1"/>
    <xf numFmtId="43" fontId="1" fillId="4" borderId="1" xfId="42" applyFont="1" applyFill="1" applyBorder="1"/>
    <xf numFmtId="43" fontId="1" fillId="8" borderId="1" xfId="42" applyFont="1" applyFill="1" applyBorder="1" applyAlignment="1">
      <alignment horizontal="center" vertical="center"/>
    </xf>
    <xf numFmtId="43" fontId="25" fillId="47" borderId="1" xfId="42" applyFont="1" applyFill="1" applyBorder="1"/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B1" zoomScaleNormal="100" workbookViewId="0">
      <pane ySplit="1" topLeftCell="A2" activePane="bottomLeft" state="frozen"/>
      <selection pane="bottomLeft" activeCell="D2" sqref="D2:E9"/>
    </sheetView>
  </sheetViews>
  <sheetFormatPr baseColWidth="10" defaultColWidth="9" defaultRowHeight="21.75" customHeight="1" x14ac:dyDescent="0.35"/>
  <cols>
    <col min="1" max="1" width="16.08984375" style="88" bestFit="1" customWidth="1"/>
    <col min="2" max="2" width="30.26953125" style="56" bestFit="1" customWidth="1"/>
    <col min="3" max="3" width="16.08984375" style="88" bestFit="1" customWidth="1"/>
    <col min="4" max="4" width="11.08984375" style="58" bestFit="1" customWidth="1"/>
    <col min="5" max="5" width="11.7265625" style="59" bestFit="1" customWidth="1"/>
    <col min="6" max="6" width="82.7265625" style="60" bestFit="1" customWidth="1"/>
    <col min="7" max="7" width="24.26953125" style="60" bestFit="1" customWidth="1"/>
    <col min="8" max="8" width="10" style="54" bestFit="1" customWidth="1"/>
    <col min="9" max="9" width="9.26953125" style="54" bestFit="1" customWidth="1"/>
    <col min="10" max="16384" width="9" style="54"/>
  </cols>
  <sheetData>
    <row r="1" spans="1:8" ht="21.75" customHeight="1" x14ac:dyDescent="0.35">
      <c r="A1" s="87" t="s">
        <v>0</v>
      </c>
      <c r="B1" s="82" t="s">
        <v>1</v>
      </c>
      <c r="C1" s="87" t="s">
        <v>2</v>
      </c>
      <c r="D1" s="83" t="s">
        <v>3</v>
      </c>
      <c r="E1" s="82" t="s">
        <v>4</v>
      </c>
      <c r="F1" s="84" t="s">
        <v>5</v>
      </c>
      <c r="G1" s="84" t="s">
        <v>6</v>
      </c>
      <c r="H1" s="84" t="s">
        <v>7</v>
      </c>
    </row>
    <row r="2" spans="1:8" ht="21.75" customHeight="1" x14ac:dyDescent="0.35">
      <c r="A2" s="93">
        <v>45292.163043981483</v>
      </c>
      <c r="B2" s="15" t="s">
        <v>68</v>
      </c>
      <c r="C2" s="93">
        <v>45292.163043981483</v>
      </c>
      <c r="D2" s="101">
        <v>13.2</v>
      </c>
      <c r="E2" s="101"/>
      <c r="F2" s="86" t="s">
        <v>105</v>
      </c>
      <c r="G2" s="15" t="s">
        <v>8</v>
      </c>
      <c r="H2" s="15"/>
    </row>
    <row r="3" spans="1:8" ht="21.75" customHeight="1" x14ac:dyDescent="0.35">
      <c r="A3" s="95">
        <v>45301</v>
      </c>
      <c r="B3" s="19" t="s">
        <v>79</v>
      </c>
      <c r="C3" s="95">
        <v>45301</v>
      </c>
      <c r="D3" s="107"/>
      <c r="E3" s="107">
        <v>12000</v>
      </c>
      <c r="F3" s="19" t="s">
        <v>71</v>
      </c>
      <c r="G3" s="19" t="s">
        <v>9</v>
      </c>
      <c r="H3" s="19"/>
    </row>
    <row r="4" spans="1:8" ht="21.75" customHeight="1" x14ac:dyDescent="0.35">
      <c r="A4" s="97">
        <v>45307</v>
      </c>
      <c r="B4" s="13" t="s">
        <v>72</v>
      </c>
      <c r="C4" s="97">
        <v>45307</v>
      </c>
      <c r="D4" s="108">
        <v>1126</v>
      </c>
      <c r="E4" s="108"/>
      <c r="F4" s="13" t="s">
        <v>70</v>
      </c>
      <c r="G4" s="13" t="s">
        <v>16</v>
      </c>
      <c r="H4" s="13"/>
    </row>
    <row r="5" spans="1:8" ht="21.75" customHeight="1" x14ac:dyDescent="0.35">
      <c r="A5" s="97">
        <v>45313</v>
      </c>
      <c r="B5" s="13" t="s">
        <v>74</v>
      </c>
      <c r="C5" s="97">
        <v>45313</v>
      </c>
      <c r="D5" s="108">
        <v>272.66000000000003</v>
      </c>
      <c r="E5" s="108"/>
      <c r="F5" s="13" t="s">
        <v>110</v>
      </c>
      <c r="G5" s="13" t="s">
        <v>18</v>
      </c>
      <c r="H5" s="13"/>
    </row>
    <row r="6" spans="1:8" ht="21.75" customHeight="1" x14ac:dyDescent="0.35">
      <c r="A6" s="97">
        <v>45313</v>
      </c>
      <c r="B6" s="13" t="s">
        <v>74</v>
      </c>
      <c r="C6" s="97">
        <v>45313</v>
      </c>
      <c r="D6" s="108">
        <v>273.24</v>
      </c>
      <c r="E6" s="108"/>
      <c r="F6" s="13" t="s">
        <v>109</v>
      </c>
      <c r="G6" s="13" t="s">
        <v>18</v>
      </c>
      <c r="H6" s="13"/>
    </row>
    <row r="7" spans="1:8" ht="21.75" customHeight="1" x14ac:dyDescent="0.35">
      <c r="A7" s="97">
        <v>45314</v>
      </c>
      <c r="B7" s="13" t="s">
        <v>73</v>
      </c>
      <c r="C7" s="97">
        <v>45314</v>
      </c>
      <c r="D7" s="108">
        <v>50</v>
      </c>
      <c r="E7" s="108"/>
      <c r="F7" s="13" t="s">
        <v>108</v>
      </c>
      <c r="G7" s="13" t="s">
        <v>17</v>
      </c>
      <c r="H7" s="13"/>
    </row>
    <row r="8" spans="1:8" ht="21.75" customHeight="1" x14ac:dyDescent="0.35">
      <c r="A8" s="94">
        <v>45314</v>
      </c>
      <c r="B8" s="11" t="s">
        <v>106</v>
      </c>
      <c r="C8" s="94">
        <v>45314</v>
      </c>
      <c r="D8" s="109">
        <v>3426.57</v>
      </c>
      <c r="E8" s="109"/>
      <c r="F8" s="11" t="s">
        <v>75</v>
      </c>
      <c r="G8" s="11" t="s">
        <v>13</v>
      </c>
      <c r="H8" s="11"/>
    </row>
    <row r="9" spans="1:8" ht="21.75" customHeight="1" x14ac:dyDescent="0.35">
      <c r="A9" s="97">
        <v>45316</v>
      </c>
      <c r="B9" s="13" t="s">
        <v>74</v>
      </c>
      <c r="C9" s="97">
        <v>45316</v>
      </c>
      <c r="D9" s="108">
        <v>272.77999999999997</v>
      </c>
      <c r="E9" s="108"/>
      <c r="F9" s="13" t="s">
        <v>107</v>
      </c>
      <c r="G9" s="13" t="s">
        <v>18</v>
      </c>
      <c r="H9" s="13"/>
    </row>
  </sheetData>
  <autoFilter ref="A1:H9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workbookViewId="0">
      <selection activeCell="G6" sqref="G6"/>
    </sheetView>
  </sheetViews>
  <sheetFormatPr baseColWidth="10" defaultColWidth="11.26953125" defaultRowHeight="14.5" x14ac:dyDescent="0.35"/>
  <cols>
    <col min="1" max="1" width="17.26953125" bestFit="1" customWidth="1"/>
    <col min="2" max="2" width="44" bestFit="1" customWidth="1"/>
    <col min="3" max="3" width="17.26953125" style="4" bestFit="1" customWidth="1"/>
    <col min="4" max="4" width="14" style="24" bestFit="1" customWidth="1"/>
    <col min="5" max="5" width="12.81640625" style="25" bestFit="1" customWidth="1"/>
    <col min="6" max="6" width="102.26953125" style="27" bestFit="1" customWidth="1"/>
    <col min="7" max="7" width="26" style="28" bestFit="1" customWidth="1"/>
    <col min="8" max="8" width="12.08984375" style="28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5">
        <v>45566</v>
      </c>
      <c r="B2" s="19" t="s">
        <v>79</v>
      </c>
      <c r="C2" s="95">
        <v>45566</v>
      </c>
      <c r="D2" s="107"/>
      <c r="E2" s="111">
        <v>10800</v>
      </c>
      <c r="F2" s="19" t="s">
        <v>174</v>
      </c>
      <c r="G2" s="104" t="s">
        <v>9</v>
      </c>
      <c r="H2" s="19"/>
    </row>
    <row r="3" spans="1:8" x14ac:dyDescent="0.35">
      <c r="A3" s="93">
        <v>45566</v>
      </c>
      <c r="B3" s="15" t="s">
        <v>68</v>
      </c>
      <c r="C3" s="93">
        <v>45566</v>
      </c>
      <c r="D3" s="101">
        <v>13.2</v>
      </c>
      <c r="E3" s="101"/>
      <c r="F3" s="86" t="s">
        <v>105</v>
      </c>
      <c r="G3" s="15" t="s">
        <v>8</v>
      </c>
      <c r="H3" s="15"/>
    </row>
    <row r="4" spans="1:8" x14ac:dyDescent="0.35">
      <c r="A4" s="93">
        <v>45566</v>
      </c>
      <c r="B4" s="15" t="s">
        <v>159</v>
      </c>
      <c r="C4" s="93">
        <v>45566</v>
      </c>
      <c r="D4" s="101">
        <v>1828</v>
      </c>
      <c r="E4" s="101"/>
      <c r="F4" s="86" t="s">
        <v>132</v>
      </c>
      <c r="G4" s="106" t="s">
        <v>14</v>
      </c>
      <c r="H4" s="15"/>
    </row>
    <row r="5" spans="1:8" x14ac:dyDescent="0.35">
      <c r="A5" s="97">
        <v>45581</v>
      </c>
      <c r="B5" s="13" t="s">
        <v>78</v>
      </c>
      <c r="C5" s="97">
        <v>45581</v>
      </c>
      <c r="D5" s="108">
        <v>1113</v>
      </c>
      <c r="E5" s="108"/>
      <c r="F5" s="13" t="s">
        <v>173</v>
      </c>
      <c r="G5" s="105" t="s">
        <v>16</v>
      </c>
      <c r="H5" s="13"/>
    </row>
    <row r="6" spans="1:8" x14ac:dyDescent="0.35">
      <c r="A6" s="93">
        <v>45582</v>
      </c>
      <c r="B6" s="15" t="s">
        <v>158</v>
      </c>
      <c r="C6" s="93">
        <v>45582</v>
      </c>
      <c r="D6" s="101">
        <v>1479.99</v>
      </c>
      <c r="E6" s="101"/>
      <c r="F6" s="86" t="s">
        <v>132</v>
      </c>
      <c r="G6" s="106" t="s">
        <v>14</v>
      </c>
      <c r="H6" s="15"/>
    </row>
    <row r="7" spans="1:8" x14ac:dyDescent="0.35">
      <c r="A7" s="97">
        <v>45587</v>
      </c>
      <c r="B7" s="13" t="s">
        <v>74</v>
      </c>
      <c r="C7" s="97">
        <v>45587</v>
      </c>
      <c r="D7" s="108">
        <v>268.85000000000002</v>
      </c>
      <c r="E7" s="108"/>
      <c r="F7" s="13" t="s">
        <v>172</v>
      </c>
      <c r="G7" s="105" t="s">
        <v>18</v>
      </c>
      <c r="H7" s="13"/>
    </row>
    <row r="8" spans="1:8" x14ac:dyDescent="0.35">
      <c r="A8" s="97">
        <v>45587</v>
      </c>
      <c r="B8" s="13" t="s">
        <v>74</v>
      </c>
      <c r="C8" s="97">
        <v>45587</v>
      </c>
      <c r="D8" s="108">
        <v>268.85000000000002</v>
      </c>
      <c r="E8" s="108"/>
      <c r="F8" s="13" t="s">
        <v>171</v>
      </c>
      <c r="G8" s="105" t="s">
        <v>18</v>
      </c>
      <c r="H8" s="13"/>
    </row>
    <row r="9" spans="1:8" x14ac:dyDescent="0.35">
      <c r="A9" s="97">
        <v>45588</v>
      </c>
      <c r="B9" s="13" t="s">
        <v>73</v>
      </c>
      <c r="C9" s="97">
        <v>45588</v>
      </c>
      <c r="D9" s="108">
        <v>219</v>
      </c>
      <c r="E9" s="108"/>
      <c r="F9" s="13" t="s">
        <v>170</v>
      </c>
      <c r="G9" s="105" t="s">
        <v>17</v>
      </c>
      <c r="H9" s="13"/>
    </row>
    <row r="10" spans="1:8" x14ac:dyDescent="0.35">
      <c r="A10" s="97">
        <v>45590</v>
      </c>
      <c r="B10" s="13" t="s">
        <v>76</v>
      </c>
      <c r="C10" s="97">
        <v>45590</v>
      </c>
      <c r="D10" s="108">
        <v>289.8</v>
      </c>
      <c r="E10" s="108"/>
      <c r="F10" s="13" t="s">
        <v>169</v>
      </c>
      <c r="G10" s="105" t="s">
        <v>23</v>
      </c>
      <c r="H10" s="13"/>
    </row>
    <row r="11" spans="1:8" x14ac:dyDescent="0.35">
      <c r="A11" s="97">
        <v>45590</v>
      </c>
      <c r="B11" s="13" t="s">
        <v>76</v>
      </c>
      <c r="C11" s="97">
        <v>45590</v>
      </c>
      <c r="D11" s="108">
        <v>139.5</v>
      </c>
      <c r="E11" s="108"/>
      <c r="F11" s="13" t="s">
        <v>168</v>
      </c>
      <c r="G11" s="105" t="s">
        <v>11</v>
      </c>
      <c r="H11" s="13"/>
    </row>
    <row r="12" spans="1:8" x14ac:dyDescent="0.35">
      <c r="A12" s="97">
        <v>45590</v>
      </c>
      <c r="B12" s="13" t="s">
        <v>74</v>
      </c>
      <c r="C12" s="97">
        <v>45590</v>
      </c>
      <c r="D12" s="108">
        <v>268.85000000000002</v>
      </c>
      <c r="E12" s="108"/>
      <c r="F12" s="13" t="s">
        <v>167</v>
      </c>
      <c r="G12" s="105" t="s">
        <v>18</v>
      </c>
      <c r="H12" s="13"/>
    </row>
    <row r="13" spans="1:8" x14ac:dyDescent="0.35">
      <c r="A13" s="96">
        <v>45593</v>
      </c>
      <c r="B13" s="22" t="s">
        <v>73</v>
      </c>
      <c r="C13" s="96">
        <v>45593</v>
      </c>
      <c r="D13" s="110">
        <v>14310</v>
      </c>
      <c r="E13" s="110"/>
      <c r="F13" s="22" t="s">
        <v>166</v>
      </c>
      <c r="G13" s="99" t="s">
        <v>21</v>
      </c>
      <c r="H13" s="22"/>
    </row>
    <row r="14" spans="1:8" x14ac:dyDescent="0.35">
      <c r="A14" s="94">
        <v>45593</v>
      </c>
      <c r="B14" s="11" t="s">
        <v>106</v>
      </c>
      <c r="C14" s="94">
        <v>45593</v>
      </c>
      <c r="D14" s="109">
        <v>3461.56</v>
      </c>
      <c r="E14" s="112"/>
      <c r="F14" s="11" t="s">
        <v>165</v>
      </c>
      <c r="G14" s="98" t="s">
        <v>13</v>
      </c>
      <c r="H14" s="11"/>
    </row>
    <row r="15" spans="1:8" x14ac:dyDescent="0.35">
      <c r="A15" s="95">
        <v>45596</v>
      </c>
      <c r="B15" s="19" t="s">
        <v>79</v>
      </c>
      <c r="C15" s="95">
        <v>45596</v>
      </c>
      <c r="D15" s="107"/>
      <c r="E15" s="111">
        <v>10800</v>
      </c>
      <c r="F15" s="19" t="s">
        <v>164</v>
      </c>
      <c r="G15" s="104" t="s">
        <v>9</v>
      </c>
      <c r="H15" s="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A2" sqref="A2:H2"/>
    </sheetView>
  </sheetViews>
  <sheetFormatPr baseColWidth="10" defaultColWidth="11.26953125" defaultRowHeight="14.5" x14ac:dyDescent="0.35"/>
  <cols>
    <col min="1" max="1" width="17.7265625" style="103" bestFit="1" customWidth="1"/>
    <col min="2" max="2" width="35" bestFit="1" customWidth="1"/>
    <col min="3" max="3" width="17.7265625" style="4" bestFit="1" customWidth="1"/>
    <col min="4" max="4" width="12.54296875" style="24" bestFit="1" customWidth="1"/>
    <col min="5" max="5" width="11.54296875" style="25" bestFit="1" customWidth="1"/>
    <col min="6" max="6" width="77.08984375" style="27" bestFit="1" customWidth="1"/>
    <col min="7" max="7" width="17.26953125" style="28" bestFit="1" customWidth="1"/>
    <col min="8" max="8" width="41.7265625" style="28" bestFit="1" customWidth="1"/>
    <col min="9" max="9" width="33.26953125" customWidth="1"/>
  </cols>
  <sheetData>
    <row r="1" spans="1:9" x14ac:dyDescent="0.35">
      <c r="A1" s="102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93">
        <v>45597</v>
      </c>
      <c r="B2" s="15" t="s">
        <v>68</v>
      </c>
      <c r="C2" s="93">
        <v>45597</v>
      </c>
      <c r="D2" s="101">
        <v>13.2</v>
      </c>
      <c r="E2" s="101"/>
      <c r="F2" s="86" t="s">
        <v>105</v>
      </c>
      <c r="G2" s="15" t="s">
        <v>8</v>
      </c>
      <c r="H2" s="15"/>
      <c r="I2" s="2"/>
    </row>
    <row r="3" spans="1:9" x14ac:dyDescent="0.35">
      <c r="A3" s="97">
        <v>45614</v>
      </c>
      <c r="B3" s="13" t="s">
        <v>78</v>
      </c>
      <c r="C3" s="97">
        <v>45614</v>
      </c>
      <c r="D3" s="108">
        <v>1113</v>
      </c>
      <c r="E3" s="108"/>
      <c r="F3" s="13" t="s">
        <v>160</v>
      </c>
      <c r="G3" s="105" t="s">
        <v>16</v>
      </c>
      <c r="H3" s="13"/>
    </row>
    <row r="4" spans="1:9" x14ac:dyDescent="0.35">
      <c r="A4" s="97">
        <v>45617</v>
      </c>
      <c r="B4" s="13" t="s">
        <v>73</v>
      </c>
      <c r="C4" s="97">
        <v>45617</v>
      </c>
      <c r="D4" s="108">
        <v>219</v>
      </c>
      <c r="E4" s="108"/>
      <c r="F4" s="13" t="s">
        <v>161</v>
      </c>
      <c r="G4" s="105" t="s">
        <v>17</v>
      </c>
      <c r="H4" s="13"/>
    </row>
    <row r="5" spans="1:9" x14ac:dyDescent="0.35">
      <c r="A5" s="96">
        <v>45624</v>
      </c>
      <c r="B5" s="22" t="s">
        <v>73</v>
      </c>
      <c r="C5" s="96">
        <v>45624</v>
      </c>
      <c r="D5" s="110">
        <v>1200</v>
      </c>
      <c r="E5" s="110"/>
      <c r="F5" s="22" t="s">
        <v>162</v>
      </c>
      <c r="G5" s="99" t="s">
        <v>21</v>
      </c>
      <c r="H5" s="22"/>
    </row>
    <row r="6" spans="1:9" x14ac:dyDescent="0.35">
      <c r="A6" s="94">
        <v>45625</v>
      </c>
      <c r="B6" s="11" t="s">
        <v>106</v>
      </c>
      <c r="C6" s="94">
        <v>45625</v>
      </c>
      <c r="D6" s="109">
        <v>3442.63</v>
      </c>
      <c r="E6" s="109"/>
      <c r="F6" s="11" t="s">
        <v>163</v>
      </c>
      <c r="G6" s="98" t="s">
        <v>13</v>
      </c>
      <c r="H6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3"/>
  <sheetViews>
    <sheetView zoomScaleNormal="100" workbookViewId="0">
      <selection activeCell="G6" sqref="G6"/>
    </sheetView>
  </sheetViews>
  <sheetFormatPr baseColWidth="10" defaultColWidth="11.26953125" defaultRowHeight="14.5" x14ac:dyDescent="0.35"/>
  <cols>
    <col min="1" max="1" width="10.453125" bestFit="1" customWidth="1"/>
    <col min="2" max="2" width="21.54296875" bestFit="1" customWidth="1"/>
    <col min="3" max="3" width="10.81640625" bestFit="1" customWidth="1"/>
    <col min="4" max="4" width="10.54296875" style="24" bestFit="1" customWidth="1"/>
    <col min="5" max="5" width="11.54296875" style="24" bestFit="1" customWidth="1"/>
    <col min="6" max="6" width="47" bestFit="1" customWidth="1"/>
    <col min="7" max="7" width="11.08984375" bestFit="1" customWidth="1"/>
    <col min="8" max="8" width="9.08984375" bestFit="1" customWidth="1"/>
    <col min="9" max="9" width="59.7265625" style="2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5">
      <c r="A2" s="93">
        <v>45627.040081018517</v>
      </c>
      <c r="B2" s="15" t="s">
        <v>68</v>
      </c>
      <c r="C2" s="93">
        <v>45627.040081018517</v>
      </c>
      <c r="D2" s="101">
        <v>13.2</v>
      </c>
      <c r="E2" s="101"/>
      <c r="F2" s="86" t="s">
        <v>105</v>
      </c>
      <c r="G2" s="15" t="s">
        <v>8</v>
      </c>
      <c r="H2" s="15"/>
    </row>
    <row r="3" spans="1:9" s="29" customFormat="1" x14ac:dyDescent="0.35">
      <c r="A3" s="95">
        <v>45630</v>
      </c>
      <c r="B3" s="19" t="s">
        <v>79</v>
      </c>
      <c r="C3" s="95">
        <v>45630</v>
      </c>
      <c r="D3" s="107"/>
      <c r="E3" s="111">
        <v>10800</v>
      </c>
      <c r="F3" s="19" t="s">
        <v>176</v>
      </c>
      <c r="G3" s="104" t="s">
        <v>9</v>
      </c>
      <c r="H3" s="19"/>
      <c r="I3" s="51"/>
    </row>
    <row r="4" spans="1:9" s="29" customFormat="1" x14ac:dyDescent="0.35">
      <c r="A4" s="93">
        <v>45637</v>
      </c>
      <c r="B4" s="15" t="s">
        <v>175</v>
      </c>
      <c r="C4" s="93">
        <v>45637</v>
      </c>
      <c r="D4" s="101">
        <v>343.99</v>
      </c>
      <c r="E4" s="101"/>
      <c r="F4" s="86" t="s">
        <v>132</v>
      </c>
      <c r="G4" s="106" t="s">
        <v>14</v>
      </c>
      <c r="H4" s="15"/>
      <c r="I4" s="51"/>
    </row>
    <row r="5" spans="1:9" s="29" customFormat="1" x14ac:dyDescent="0.35">
      <c r="A5" s="96">
        <v>45642</v>
      </c>
      <c r="B5" s="22" t="s">
        <v>73</v>
      </c>
      <c r="C5" s="96">
        <v>45642</v>
      </c>
      <c r="D5" s="110">
        <v>3771</v>
      </c>
      <c r="E5" s="110"/>
      <c r="F5" s="22" t="s">
        <v>177</v>
      </c>
      <c r="G5" s="99" t="s">
        <v>42</v>
      </c>
      <c r="H5" s="22"/>
      <c r="I5" s="51"/>
    </row>
    <row r="6" spans="1:9" s="29" customFormat="1" x14ac:dyDescent="0.35">
      <c r="A6" s="93">
        <v>45642</v>
      </c>
      <c r="B6" s="15" t="s">
        <v>175</v>
      </c>
      <c r="C6" s="93">
        <v>45642</v>
      </c>
      <c r="D6" s="101">
        <v>97.9</v>
      </c>
      <c r="E6" s="101"/>
      <c r="F6" s="86" t="s">
        <v>132</v>
      </c>
      <c r="G6" s="106" t="s">
        <v>14</v>
      </c>
      <c r="H6" s="15"/>
      <c r="I6" s="51"/>
    </row>
    <row r="7" spans="1:9" s="29" customFormat="1" x14ac:dyDescent="0.35">
      <c r="A7" s="97">
        <v>45643</v>
      </c>
      <c r="B7" s="13" t="s">
        <v>78</v>
      </c>
      <c r="C7" s="97">
        <v>45643</v>
      </c>
      <c r="D7" s="108">
        <v>1082</v>
      </c>
      <c r="E7" s="108"/>
      <c r="F7" s="13" t="s">
        <v>178</v>
      </c>
      <c r="G7" s="105" t="s">
        <v>16</v>
      </c>
      <c r="H7" s="13"/>
      <c r="I7" s="51"/>
    </row>
    <row r="8" spans="1:9" s="29" customFormat="1" x14ac:dyDescent="0.35">
      <c r="A8" s="97">
        <v>45650</v>
      </c>
      <c r="B8" s="13" t="s">
        <v>73</v>
      </c>
      <c r="C8" s="97">
        <v>45650</v>
      </c>
      <c r="D8" s="108">
        <v>238</v>
      </c>
      <c r="E8" s="108"/>
      <c r="F8" s="13" t="s">
        <v>179</v>
      </c>
      <c r="G8" s="105" t="s">
        <v>17</v>
      </c>
      <c r="H8" s="13"/>
      <c r="I8" s="51"/>
    </row>
    <row r="9" spans="1:9" s="29" customFormat="1" x14ac:dyDescent="0.35">
      <c r="A9" s="94">
        <v>45651</v>
      </c>
      <c r="B9" s="11" t="s">
        <v>106</v>
      </c>
      <c r="C9" s="94">
        <v>45651</v>
      </c>
      <c r="D9" s="109">
        <v>3412.11</v>
      </c>
      <c r="E9" s="109"/>
      <c r="F9" s="11" t="s">
        <v>180</v>
      </c>
      <c r="G9" s="98" t="s">
        <v>13</v>
      </c>
      <c r="H9" s="11"/>
      <c r="I9" s="51"/>
    </row>
    <row r="10" spans="1:9" s="29" customFormat="1" x14ac:dyDescent="0.35">
      <c r="A10" s="96">
        <v>45656</v>
      </c>
      <c r="B10" s="22" t="s">
        <v>73</v>
      </c>
      <c r="C10" s="96">
        <v>45656</v>
      </c>
      <c r="D10" s="110">
        <v>2017</v>
      </c>
      <c r="E10" s="110"/>
      <c r="F10" s="22" t="s">
        <v>181</v>
      </c>
      <c r="G10" s="99" t="s">
        <v>21</v>
      </c>
      <c r="H10" s="22"/>
      <c r="I10" s="51"/>
    </row>
    <row r="11" spans="1:9" s="29" customFormat="1" x14ac:dyDescent="0.35">
      <c r="A11" s="2"/>
      <c r="B11" s="2"/>
      <c r="C11" s="44"/>
      <c r="D11" s="2"/>
      <c r="E11" s="9"/>
      <c r="F11" s="51"/>
      <c r="G11" s="43"/>
      <c r="H11" s="71"/>
      <c r="I11" s="51"/>
    </row>
    <row r="12" spans="1:9" s="29" customFormat="1" x14ac:dyDescent="0.35">
      <c r="A12" s="2"/>
      <c r="B12" s="2"/>
      <c r="C12" s="44"/>
      <c r="D12" s="2"/>
      <c r="E12" s="2"/>
      <c r="F12" s="68"/>
      <c r="G12" s="68"/>
      <c r="H12" s="51"/>
      <c r="I12" s="51"/>
    </row>
    <row r="13" spans="1:9" s="29" customFormat="1" x14ac:dyDescent="0.35">
      <c r="A13" s="2"/>
      <c r="B13" s="2"/>
      <c r="C13" s="44"/>
      <c r="D13" s="2"/>
      <c r="E13" s="2"/>
      <c r="F13" s="51"/>
      <c r="G13" s="65"/>
      <c r="H13" s="51"/>
      <c r="I13" s="51"/>
    </row>
    <row r="14" spans="1:9" s="29" customFormat="1" x14ac:dyDescent="0.35">
      <c r="A14" s="2"/>
      <c r="B14" s="2"/>
      <c r="C14" s="44"/>
      <c r="D14" s="9"/>
      <c r="E14" s="2"/>
      <c r="F14" s="51"/>
      <c r="G14" s="65"/>
      <c r="H14" s="51"/>
      <c r="I14" s="51"/>
    </row>
    <row r="15" spans="1:9" x14ac:dyDescent="0.35">
      <c r="A15" s="2"/>
      <c r="B15" s="2"/>
      <c r="C15" s="44"/>
      <c r="D15" s="2"/>
      <c r="E15" s="2"/>
      <c r="F15" s="68"/>
      <c r="G15" s="68"/>
      <c r="H15" s="2"/>
    </row>
    <row r="16" spans="1:9" x14ac:dyDescent="0.35">
      <c r="A16" s="2"/>
      <c r="B16" s="2"/>
      <c r="C16" s="44"/>
      <c r="D16" s="70"/>
      <c r="E16" s="9"/>
      <c r="F16" s="2"/>
      <c r="G16" s="43"/>
      <c r="H16" s="2"/>
    </row>
    <row r="17" spans="1:8" x14ac:dyDescent="0.35">
      <c r="A17" s="2"/>
      <c r="B17" s="2"/>
      <c r="C17" s="44"/>
      <c r="D17" s="70"/>
      <c r="E17" s="9"/>
      <c r="F17" s="2"/>
      <c r="G17" s="43"/>
      <c r="H17" s="2"/>
    </row>
    <row r="18" spans="1:8" x14ac:dyDescent="0.35">
      <c r="A18" s="2"/>
      <c r="B18" s="2"/>
      <c r="C18" s="44"/>
      <c r="D18" s="70"/>
      <c r="E18" s="9"/>
      <c r="F18" s="2"/>
      <c r="G18" s="43"/>
      <c r="H18" s="2"/>
    </row>
    <row r="19" spans="1:8" x14ac:dyDescent="0.35">
      <c r="A19" s="2"/>
      <c r="B19" s="2"/>
      <c r="C19" s="44"/>
      <c r="D19" s="70"/>
      <c r="E19" s="9"/>
      <c r="F19" s="2"/>
      <c r="G19" s="43"/>
      <c r="H19" s="2"/>
    </row>
    <row r="20" spans="1:8" x14ac:dyDescent="0.35">
      <c r="A20" s="2"/>
      <c r="B20" s="2"/>
      <c r="C20" s="44"/>
      <c r="D20" s="70"/>
      <c r="E20" s="9"/>
      <c r="F20" s="2"/>
      <c r="G20" s="43"/>
      <c r="H20" s="2"/>
    </row>
    <row r="21" spans="1:8" x14ac:dyDescent="0.35">
      <c r="A21" s="2"/>
      <c r="B21" s="2"/>
      <c r="C21" s="44"/>
      <c r="D21" s="2"/>
      <c r="E21" s="9"/>
      <c r="F21" s="2"/>
      <c r="G21" s="43"/>
      <c r="H21" s="2"/>
    </row>
    <row r="22" spans="1:8" x14ac:dyDescent="0.35">
      <c r="A22" s="2"/>
      <c r="B22" s="2"/>
      <c r="C22" s="44"/>
      <c r="D22" s="2"/>
      <c r="E22" s="9"/>
      <c r="F22" s="2"/>
      <c r="G22" s="43"/>
      <c r="H22" s="2"/>
    </row>
    <row r="23" spans="1:8" x14ac:dyDescent="0.35">
      <c r="A23" s="2"/>
      <c r="B23" s="2"/>
      <c r="C23" s="44"/>
      <c r="D23" s="2"/>
      <c r="E23" s="9"/>
      <c r="F23" s="67"/>
      <c r="G23" s="43"/>
      <c r="H23" s="2"/>
    </row>
    <row r="24" spans="1:8" x14ac:dyDescent="0.35">
      <c r="A24" s="2"/>
      <c r="B24" s="2"/>
      <c r="C24" s="44"/>
      <c r="D24" s="2"/>
      <c r="E24" s="9"/>
      <c r="F24" s="67"/>
      <c r="G24" s="43"/>
      <c r="H24" s="2"/>
    </row>
    <row r="25" spans="1:8" x14ac:dyDescent="0.35">
      <c r="A25" s="2"/>
      <c r="B25" s="2"/>
      <c r="C25" s="44"/>
      <c r="D25" s="2"/>
      <c r="E25" s="9"/>
      <c r="F25" s="67"/>
      <c r="G25" s="43"/>
      <c r="H25" s="2"/>
    </row>
    <row r="26" spans="1:8" x14ac:dyDescent="0.35">
      <c r="A26" s="2"/>
      <c r="B26" s="2"/>
      <c r="C26" s="44"/>
      <c r="D26" s="2"/>
      <c r="E26" s="9"/>
      <c r="F26" s="2"/>
      <c r="G26" s="43"/>
      <c r="H26" s="2"/>
    </row>
    <row r="27" spans="1:8" x14ac:dyDescent="0.35">
      <c r="A27" s="2"/>
      <c r="B27" s="2"/>
      <c r="C27" s="44"/>
      <c r="D27" s="2"/>
      <c r="E27" s="9"/>
      <c r="F27" s="2"/>
      <c r="G27" s="43"/>
      <c r="H27" s="2"/>
    </row>
    <row r="28" spans="1:8" x14ac:dyDescent="0.35">
      <c r="A28" s="2"/>
      <c r="B28" s="2"/>
      <c r="C28" s="44"/>
      <c r="D28" s="9"/>
      <c r="E28" s="2"/>
      <c r="F28" s="43"/>
      <c r="G28" s="43"/>
      <c r="H28" s="2"/>
    </row>
    <row r="29" spans="1:8" x14ac:dyDescent="0.35">
      <c r="A29" s="2"/>
      <c r="B29" s="2"/>
      <c r="C29" s="44"/>
      <c r="D29" s="2"/>
      <c r="E29" s="2"/>
      <c r="F29" s="68"/>
      <c r="G29" s="68"/>
      <c r="H29" s="2"/>
    </row>
    <row r="30" spans="1:8" x14ac:dyDescent="0.35">
      <c r="A30" s="2"/>
      <c r="B30" s="2"/>
      <c r="C30" s="44"/>
      <c r="D30" s="2"/>
      <c r="E30" s="2"/>
      <c r="F30" s="68"/>
      <c r="G30" s="68"/>
      <c r="H30" s="2"/>
    </row>
    <row r="31" spans="1:8" x14ac:dyDescent="0.35">
      <c r="A31" s="2"/>
      <c r="B31" s="2"/>
      <c r="C31" s="44"/>
      <c r="D31" s="2"/>
      <c r="E31" s="2"/>
      <c r="F31" s="68"/>
      <c r="G31" s="68"/>
      <c r="H31" s="2"/>
    </row>
    <row r="32" spans="1:8" x14ac:dyDescent="0.35">
      <c r="A32" s="2"/>
      <c r="B32" s="2"/>
      <c r="C32" s="44"/>
      <c r="D32" s="2"/>
      <c r="E32" s="2"/>
      <c r="F32" s="68"/>
      <c r="G32" s="68"/>
      <c r="H32" s="2"/>
    </row>
    <row r="33" spans="1:8" x14ac:dyDescent="0.35">
      <c r="A33" s="2"/>
      <c r="B33" s="2"/>
      <c r="C33" s="44"/>
      <c r="D33" s="2"/>
      <c r="E33" s="2"/>
      <c r="F33" s="68"/>
      <c r="G33" s="68"/>
      <c r="H33" s="2"/>
    </row>
    <row r="34" spans="1:8" x14ac:dyDescent="0.35">
      <c r="A34" s="2"/>
      <c r="B34" s="2"/>
      <c r="C34" s="44"/>
      <c r="D34" s="2"/>
      <c r="E34" s="2"/>
      <c r="F34" s="68"/>
      <c r="G34" s="68"/>
      <c r="H34" s="2"/>
    </row>
    <row r="35" spans="1:8" x14ac:dyDescent="0.35">
      <c r="A35" s="2"/>
      <c r="B35" s="2"/>
      <c r="C35" s="44"/>
      <c r="D35" s="2"/>
      <c r="E35" s="2"/>
      <c r="F35" s="68"/>
      <c r="G35" s="68"/>
      <c r="H35" s="2"/>
    </row>
    <row r="36" spans="1:8" x14ac:dyDescent="0.35">
      <c r="A36" s="2"/>
      <c r="B36" s="2"/>
      <c r="C36" s="44"/>
      <c r="D36" s="2"/>
      <c r="E36" s="2"/>
      <c r="F36" s="68"/>
      <c r="G36" s="68"/>
      <c r="H36" s="2"/>
    </row>
    <row r="37" spans="1:8" x14ac:dyDescent="0.35">
      <c r="A37" s="2"/>
      <c r="B37" s="2"/>
      <c r="C37" s="44"/>
      <c r="D37" s="9"/>
      <c r="E37" s="2"/>
      <c r="F37" s="2"/>
      <c r="G37" s="40"/>
      <c r="H37" s="2"/>
    </row>
    <row r="38" spans="1:8" x14ac:dyDescent="0.35">
      <c r="A38" s="2"/>
      <c r="B38" s="2"/>
      <c r="C38" s="44"/>
      <c r="D38" s="9"/>
      <c r="E38" s="2"/>
      <c r="F38" s="2"/>
      <c r="G38" s="40"/>
      <c r="H38" s="2"/>
    </row>
    <row r="39" spans="1:8" x14ac:dyDescent="0.35">
      <c r="A39" s="2"/>
      <c r="B39" s="2"/>
      <c r="C39" s="44"/>
      <c r="D39" s="9"/>
      <c r="E39" s="2"/>
      <c r="F39" s="2"/>
      <c r="G39" s="40"/>
      <c r="H39" s="2"/>
    </row>
    <row r="40" spans="1:8" x14ac:dyDescent="0.35">
      <c r="A40" s="2"/>
      <c r="B40" s="2"/>
      <c r="C40" s="44"/>
      <c r="D40" s="9"/>
      <c r="E40" s="2"/>
      <c r="F40" s="2"/>
      <c r="G40" s="40"/>
      <c r="H40" s="2"/>
    </row>
    <row r="41" spans="1:8" x14ac:dyDescent="0.35">
      <c r="A41" s="2"/>
      <c r="B41" s="2"/>
      <c r="C41" s="44"/>
      <c r="D41" s="9"/>
      <c r="E41" s="2"/>
      <c r="F41" s="2"/>
      <c r="G41" s="40"/>
      <c r="H41" s="2"/>
    </row>
    <row r="42" spans="1:8" x14ac:dyDescent="0.35">
      <c r="A42" s="2"/>
      <c r="B42" s="2"/>
      <c r="C42" s="44"/>
      <c r="D42" s="9"/>
      <c r="E42" s="2"/>
      <c r="F42" s="2"/>
      <c r="G42" s="40"/>
      <c r="H42" s="2"/>
    </row>
    <row r="43" spans="1:8" x14ac:dyDescent="0.35">
      <c r="A43" s="2"/>
      <c r="B43" s="2"/>
      <c r="C43" s="44"/>
      <c r="D43" s="9"/>
      <c r="E43" s="2"/>
      <c r="F43" s="2"/>
      <c r="G43" s="40"/>
      <c r="H43" s="2"/>
    </row>
    <row r="44" spans="1:8" x14ac:dyDescent="0.35">
      <c r="A44" s="2"/>
      <c r="B44" s="2"/>
      <c r="C44" s="44"/>
      <c r="D44" s="9"/>
      <c r="E44" s="2"/>
      <c r="F44" s="2"/>
      <c r="G44" s="40"/>
      <c r="H44" s="2"/>
    </row>
    <row r="45" spans="1:8" x14ac:dyDescent="0.35">
      <c r="A45" s="2"/>
      <c r="B45" s="2"/>
      <c r="C45" s="44"/>
      <c r="D45" s="2"/>
      <c r="E45" s="9"/>
      <c r="F45" s="2"/>
      <c r="G45" s="43"/>
      <c r="H45" s="2"/>
    </row>
    <row r="46" spans="1:8" x14ac:dyDescent="0.35">
      <c r="A46" s="2"/>
      <c r="B46" s="2"/>
      <c r="C46" s="44"/>
      <c r="D46" s="2"/>
      <c r="E46" s="9"/>
      <c r="F46" s="2"/>
      <c r="G46" s="43"/>
      <c r="H46" s="2"/>
    </row>
    <row r="47" spans="1:8" x14ac:dyDescent="0.35">
      <c r="A47" s="2"/>
      <c r="B47" s="2"/>
      <c r="C47" s="44"/>
      <c r="D47" s="9"/>
      <c r="E47" s="2"/>
      <c r="F47" s="2"/>
      <c r="G47" s="40"/>
      <c r="H47" s="2"/>
    </row>
    <row r="48" spans="1:8" x14ac:dyDescent="0.35">
      <c r="A48" s="2"/>
      <c r="B48" s="2"/>
      <c r="C48" s="44"/>
      <c r="D48" s="2"/>
      <c r="E48" s="2"/>
      <c r="F48" s="68"/>
      <c r="G48" s="68"/>
      <c r="H48" s="2"/>
    </row>
    <row r="49" spans="1:8" x14ac:dyDescent="0.35">
      <c r="A49" s="2"/>
      <c r="B49" s="2"/>
      <c r="C49" s="44"/>
      <c r="D49" s="2"/>
      <c r="E49" s="2"/>
      <c r="F49" s="68"/>
      <c r="G49" s="68"/>
      <c r="H49" s="2"/>
    </row>
    <row r="50" spans="1:8" x14ac:dyDescent="0.35">
      <c r="A50" s="2"/>
      <c r="B50" s="2"/>
      <c r="C50" s="44"/>
      <c r="D50" s="2"/>
      <c r="E50" s="2"/>
      <c r="F50" s="68"/>
      <c r="G50" s="68"/>
      <c r="H50" s="2"/>
    </row>
    <row r="51" spans="1:8" x14ac:dyDescent="0.35">
      <c r="A51" s="2"/>
      <c r="B51" s="2"/>
      <c r="C51" s="44"/>
      <c r="D51" s="9"/>
      <c r="E51" s="2"/>
      <c r="F51" s="2"/>
      <c r="G51" s="50"/>
      <c r="H51" s="2"/>
    </row>
    <row r="52" spans="1:8" x14ac:dyDescent="0.35">
      <c r="A52" s="2"/>
      <c r="B52" s="2"/>
      <c r="C52" s="44"/>
      <c r="D52" s="9"/>
      <c r="E52" s="2"/>
      <c r="F52" s="2"/>
      <c r="G52" s="50"/>
      <c r="H52" s="2"/>
    </row>
    <row r="53" spans="1:8" x14ac:dyDescent="0.35">
      <c r="A53" s="2"/>
      <c r="B53" s="2"/>
      <c r="C53" s="44"/>
      <c r="D53" s="9"/>
      <c r="E53" s="2"/>
      <c r="F53" s="2"/>
      <c r="G53" s="50"/>
      <c r="H53" s="2"/>
    </row>
    <row r="54" spans="1:8" x14ac:dyDescent="0.35">
      <c r="A54" s="2"/>
      <c r="B54" s="2"/>
      <c r="C54" s="44"/>
      <c r="D54" s="2"/>
      <c r="E54" s="2"/>
      <c r="F54" s="68"/>
      <c r="G54" s="68"/>
      <c r="H54" s="2"/>
    </row>
    <row r="55" spans="1:8" x14ac:dyDescent="0.35">
      <c r="A55" s="2"/>
      <c r="B55" s="2"/>
      <c r="C55" s="44"/>
      <c r="D55" s="2"/>
      <c r="E55" s="2"/>
      <c r="F55" s="68"/>
      <c r="G55" s="68"/>
      <c r="H55" s="2"/>
    </row>
    <row r="56" spans="1:8" x14ac:dyDescent="0.35">
      <c r="A56" s="2"/>
      <c r="B56" s="2"/>
      <c r="C56" s="44"/>
      <c r="D56" s="2"/>
      <c r="E56" s="2"/>
      <c r="F56" s="68"/>
      <c r="G56" s="68"/>
      <c r="H56" s="2"/>
    </row>
    <row r="57" spans="1:8" x14ac:dyDescent="0.35">
      <c r="A57" s="2"/>
      <c r="B57" s="2"/>
      <c r="C57" s="44"/>
      <c r="D57" s="2"/>
      <c r="E57" s="2"/>
      <c r="F57" s="68"/>
      <c r="G57" s="68"/>
      <c r="H57" s="2"/>
    </row>
    <row r="58" spans="1:8" x14ac:dyDescent="0.35">
      <c r="A58" s="2"/>
      <c r="B58" s="2"/>
      <c r="C58" s="44"/>
      <c r="D58" s="2"/>
      <c r="E58" s="2"/>
      <c r="F58" s="68"/>
      <c r="G58" s="68"/>
      <c r="H58" s="2"/>
    </row>
    <row r="59" spans="1:8" x14ac:dyDescent="0.35">
      <c r="A59" s="2"/>
      <c r="B59" s="2"/>
      <c r="C59" s="44"/>
      <c r="D59" s="2"/>
      <c r="E59" s="2"/>
      <c r="F59" s="68"/>
      <c r="G59" s="68"/>
      <c r="H59" s="2"/>
    </row>
    <row r="60" spans="1:8" x14ac:dyDescent="0.35">
      <c r="A60" s="2"/>
      <c r="B60" s="2"/>
      <c r="C60" s="44"/>
      <c r="D60" s="2"/>
      <c r="E60" s="2"/>
      <c r="F60" s="68"/>
      <c r="G60" s="68"/>
      <c r="H60" s="2"/>
    </row>
    <row r="61" spans="1:8" x14ac:dyDescent="0.35">
      <c r="A61" s="2"/>
      <c r="B61" s="2"/>
      <c r="C61" s="44"/>
      <c r="D61" s="9"/>
      <c r="E61" s="2"/>
      <c r="F61" s="2"/>
      <c r="G61" s="50"/>
      <c r="H61" s="2"/>
    </row>
    <row r="62" spans="1:8" x14ac:dyDescent="0.35">
      <c r="A62" s="2"/>
      <c r="B62" s="2"/>
      <c r="C62" s="44"/>
      <c r="D62" s="9"/>
      <c r="E62" s="2"/>
      <c r="F62" s="2"/>
      <c r="G62" s="50"/>
      <c r="H62" s="2"/>
    </row>
    <row r="63" spans="1:8" x14ac:dyDescent="0.35">
      <c r="A63" s="2"/>
      <c r="B63" s="2"/>
      <c r="C63" s="44"/>
      <c r="D63" s="9"/>
      <c r="E63" s="2"/>
      <c r="F63" s="2"/>
      <c r="G63" s="50"/>
      <c r="H63" s="2"/>
    </row>
    <row r="64" spans="1:8" x14ac:dyDescent="0.35">
      <c r="A64" s="2"/>
      <c r="B64" s="2"/>
      <c r="C64" s="44"/>
      <c r="D64" s="9"/>
      <c r="E64" s="2"/>
      <c r="F64" s="2"/>
      <c r="G64" s="66"/>
      <c r="H64" s="2"/>
    </row>
    <row r="65" spans="1:9" x14ac:dyDescent="0.35">
      <c r="A65" s="2"/>
      <c r="B65" s="2"/>
      <c r="C65" s="44"/>
      <c r="D65" s="9"/>
      <c r="E65" s="2"/>
      <c r="F65" s="2"/>
      <c r="G65" s="66"/>
      <c r="H65" s="2"/>
    </row>
    <row r="66" spans="1:9" x14ac:dyDescent="0.35">
      <c r="A66" s="2"/>
      <c r="B66" s="2"/>
      <c r="C66" s="44"/>
      <c r="D66" s="9"/>
      <c r="E66" s="2"/>
      <c r="F66" s="2"/>
      <c r="G66" s="66"/>
      <c r="H66" s="2"/>
    </row>
    <row r="67" spans="1:9" x14ac:dyDescent="0.35">
      <c r="A67" s="2"/>
      <c r="B67" s="2"/>
      <c r="C67" s="44"/>
      <c r="D67" s="2"/>
      <c r="E67" s="9"/>
      <c r="F67" s="67"/>
      <c r="G67" s="43"/>
      <c r="H67" s="2"/>
    </row>
    <row r="68" spans="1:9" x14ac:dyDescent="0.35">
      <c r="A68" s="2"/>
      <c r="B68" s="2"/>
      <c r="C68" s="44"/>
      <c r="D68" s="2"/>
      <c r="E68" s="2"/>
      <c r="F68" s="48"/>
      <c r="G68" s="46"/>
      <c r="H68" s="2"/>
    </row>
    <row r="69" spans="1:9" x14ac:dyDescent="0.35">
      <c r="A69" s="2"/>
      <c r="B69" s="2"/>
      <c r="C69" s="44"/>
      <c r="D69" s="2"/>
      <c r="E69" s="9"/>
      <c r="F69" s="65"/>
      <c r="G69" s="43"/>
      <c r="H69" s="2"/>
    </row>
    <row r="70" spans="1:9" x14ac:dyDescent="0.35">
      <c r="A70" s="2"/>
      <c r="B70" s="2"/>
      <c r="C70" s="44"/>
      <c r="D70" s="2"/>
      <c r="E70" s="9"/>
      <c r="F70" s="67"/>
      <c r="G70" s="43"/>
      <c r="H70" s="2"/>
    </row>
    <row r="71" spans="1:9" x14ac:dyDescent="0.35">
      <c r="A71" s="2"/>
      <c r="B71" s="2"/>
      <c r="C71" s="44"/>
      <c r="D71" s="2"/>
      <c r="E71" s="9"/>
      <c r="F71" s="2"/>
      <c r="G71" s="43"/>
      <c r="H71" s="2"/>
    </row>
    <row r="72" spans="1:9" s="3" customFormat="1" x14ac:dyDescent="0.35">
      <c r="A72" s="43"/>
      <c r="B72" s="43"/>
      <c r="C72" s="63"/>
      <c r="D72" s="43"/>
      <c r="E72" s="64"/>
      <c r="F72" s="62"/>
      <c r="G72" s="43"/>
      <c r="H72" s="43"/>
      <c r="I72" s="43"/>
    </row>
    <row r="73" spans="1:9" x14ac:dyDescent="0.35">
      <c r="A73" s="2"/>
      <c r="B73" s="2"/>
      <c r="C73" s="44"/>
      <c r="D73" s="2"/>
      <c r="E73" s="9"/>
      <c r="F73" s="2"/>
      <c r="G73" s="43"/>
      <c r="H73" s="2"/>
    </row>
    <row r="74" spans="1:9" x14ac:dyDescent="0.35">
      <c r="A74" s="2"/>
      <c r="B74" s="44"/>
      <c r="C74" s="44"/>
      <c r="D74" s="2"/>
      <c r="E74" s="9"/>
      <c r="F74" s="2"/>
      <c r="G74" s="43"/>
      <c r="H74" s="2"/>
    </row>
    <row r="75" spans="1:9" x14ac:dyDescent="0.35">
      <c r="A75" s="2"/>
      <c r="B75" s="2"/>
      <c r="C75" s="44"/>
      <c r="D75" s="2"/>
      <c r="E75" s="9"/>
      <c r="F75" s="2"/>
      <c r="G75" s="43"/>
      <c r="H75" s="2"/>
    </row>
    <row r="76" spans="1:9" x14ac:dyDescent="0.35">
      <c r="A76" s="2"/>
      <c r="B76" s="2"/>
      <c r="C76" s="44"/>
      <c r="D76" s="2"/>
      <c r="E76" s="9"/>
      <c r="F76" s="2"/>
      <c r="G76" s="43"/>
      <c r="H76" s="2"/>
    </row>
    <row r="77" spans="1:9" s="3" customFormat="1" x14ac:dyDescent="0.35">
      <c r="A77" s="43"/>
      <c r="B77" s="62"/>
      <c r="C77" s="63"/>
      <c r="D77" s="43"/>
      <c r="E77" s="64"/>
      <c r="F77" s="43"/>
      <c r="G77" s="43"/>
      <c r="H77" s="43"/>
      <c r="I77" s="43"/>
    </row>
    <row r="78" spans="1:9" x14ac:dyDescent="0.35">
      <c r="A78" s="2"/>
      <c r="B78" s="2"/>
      <c r="C78" s="44"/>
      <c r="D78" s="9"/>
      <c r="E78" s="43"/>
      <c r="F78" s="43"/>
      <c r="G78" s="43"/>
      <c r="H78" s="43"/>
    </row>
    <row r="79" spans="1:9" s="3" customFormat="1" x14ac:dyDescent="0.35">
      <c r="A79" s="43"/>
      <c r="B79" s="43"/>
      <c r="C79" s="63"/>
      <c r="D79" s="43"/>
      <c r="E79" s="64"/>
      <c r="F79" s="62"/>
      <c r="G79" s="43"/>
      <c r="H79" s="43"/>
      <c r="I79" s="43"/>
    </row>
    <row r="80" spans="1:9" x14ac:dyDescent="0.35">
      <c r="A80" s="2"/>
      <c r="B80" s="2"/>
      <c r="C80" s="44"/>
      <c r="D80" s="9"/>
      <c r="E80" s="2"/>
      <c r="F80" s="2"/>
      <c r="G80" s="40"/>
      <c r="H80" s="2"/>
    </row>
    <row r="81" spans="1:8" x14ac:dyDescent="0.35">
      <c r="A81" s="2"/>
      <c r="B81" s="2"/>
      <c r="C81" s="44"/>
      <c r="D81" s="2"/>
      <c r="E81" s="2"/>
      <c r="F81" s="68"/>
      <c r="G81" s="68"/>
      <c r="H81" s="2"/>
    </row>
    <row r="82" spans="1:8" x14ac:dyDescent="0.35">
      <c r="A82" s="2"/>
      <c r="B82" s="2"/>
      <c r="C82" s="44"/>
      <c r="D82" s="2"/>
      <c r="E82" s="2"/>
      <c r="F82" s="68"/>
      <c r="G82" s="68"/>
      <c r="H82" s="2"/>
    </row>
    <row r="83" spans="1:8" x14ac:dyDescent="0.35">
      <c r="A83" s="2"/>
      <c r="B83" s="2"/>
      <c r="C83" s="44"/>
      <c r="D83" s="2"/>
      <c r="E83" s="2"/>
      <c r="F83" s="2"/>
      <c r="G83" s="2"/>
      <c r="H83" s="2"/>
    </row>
    <row r="84" spans="1:8" x14ac:dyDescent="0.35">
      <c r="A84" s="2"/>
      <c r="B84" s="2"/>
      <c r="C84" s="44"/>
      <c r="D84" s="2"/>
      <c r="E84" s="9"/>
      <c r="F84" s="2"/>
      <c r="G84" s="43"/>
      <c r="H84" s="2"/>
    </row>
    <row r="85" spans="1:8" x14ac:dyDescent="0.35">
      <c r="A85" s="2"/>
      <c r="B85" s="2"/>
      <c r="C85" s="44"/>
      <c r="D85" s="2"/>
      <c r="E85" s="9"/>
      <c r="F85" s="2"/>
      <c r="G85" s="43"/>
      <c r="H85" s="2"/>
    </row>
    <row r="86" spans="1:8" x14ac:dyDescent="0.35">
      <c r="A86" s="2"/>
      <c r="B86" s="2"/>
      <c r="C86" s="44"/>
      <c r="D86" s="2"/>
      <c r="E86" s="9"/>
      <c r="F86" s="2"/>
      <c r="G86" s="43"/>
      <c r="H86" s="2"/>
    </row>
    <row r="87" spans="1:8" x14ac:dyDescent="0.35">
      <c r="A87" s="2"/>
      <c r="B87" s="2"/>
      <c r="C87" s="44"/>
      <c r="D87" s="2"/>
      <c r="E87" s="9"/>
      <c r="F87" s="2"/>
      <c r="G87" s="43"/>
      <c r="H87" s="2"/>
    </row>
    <row r="88" spans="1:8" x14ac:dyDescent="0.35">
      <c r="A88" s="2"/>
      <c r="B88" s="2"/>
      <c r="C88" s="44"/>
      <c r="D88" s="9"/>
      <c r="E88" s="2"/>
      <c r="F88" s="2"/>
      <c r="G88" s="40"/>
      <c r="H88" s="2"/>
    </row>
    <row r="89" spans="1:8" x14ac:dyDescent="0.35">
      <c r="A89" s="2"/>
      <c r="B89" s="2"/>
      <c r="C89" s="44"/>
      <c r="D89" s="2"/>
      <c r="E89" s="2"/>
      <c r="F89" s="68"/>
      <c r="G89" s="68"/>
      <c r="H89" s="2"/>
    </row>
    <row r="90" spans="1:8" x14ac:dyDescent="0.35">
      <c r="A90" s="2"/>
      <c r="B90" s="2"/>
      <c r="C90" s="44"/>
      <c r="D90" s="2"/>
      <c r="E90" s="2"/>
      <c r="F90" s="68"/>
      <c r="G90" s="68"/>
      <c r="H90" s="2"/>
    </row>
    <row r="91" spans="1:8" x14ac:dyDescent="0.35">
      <c r="A91" s="2"/>
      <c r="B91" s="2"/>
      <c r="C91" s="44"/>
      <c r="D91" s="9"/>
      <c r="E91" s="2"/>
      <c r="F91" s="2"/>
      <c r="G91" s="40"/>
      <c r="H91" s="2"/>
    </row>
    <row r="92" spans="1:8" x14ac:dyDescent="0.35">
      <c r="A92" s="2"/>
      <c r="B92" s="2"/>
      <c r="C92" s="44"/>
      <c r="D92" s="2"/>
      <c r="E92" s="2"/>
      <c r="F92" s="68"/>
      <c r="G92" s="68"/>
      <c r="H92" s="2"/>
    </row>
    <row r="93" spans="1:8" x14ac:dyDescent="0.35">
      <c r="A93" s="2"/>
      <c r="B93" s="2"/>
      <c r="C93" s="44"/>
      <c r="D93" s="9"/>
      <c r="E93" s="2"/>
      <c r="F93" s="2"/>
      <c r="G93" s="65"/>
      <c r="H93" s="2"/>
    </row>
    <row r="94" spans="1:8" x14ac:dyDescent="0.35">
      <c r="A94" s="2"/>
      <c r="B94" s="2"/>
      <c r="C94" s="44"/>
      <c r="D94" s="2"/>
      <c r="E94" s="2"/>
      <c r="F94" s="68"/>
      <c r="G94" s="68"/>
      <c r="H94" s="2"/>
    </row>
    <row r="95" spans="1:8" x14ac:dyDescent="0.35">
      <c r="A95" s="2"/>
      <c r="B95" s="2"/>
      <c r="C95" s="44"/>
      <c r="D95" s="9"/>
      <c r="E95" s="2"/>
      <c r="F95" s="2"/>
      <c r="G95" s="40"/>
      <c r="H95" s="2"/>
    </row>
    <row r="96" spans="1:8" x14ac:dyDescent="0.35">
      <c r="A96" s="2"/>
      <c r="B96" s="2"/>
      <c r="C96" s="44"/>
      <c r="D96" s="9"/>
      <c r="E96" s="2"/>
      <c r="F96" s="2"/>
      <c r="G96" s="45"/>
      <c r="H96" s="2"/>
    </row>
    <row r="97" spans="1:8" x14ac:dyDescent="0.35">
      <c r="A97" s="2"/>
      <c r="B97" s="2"/>
      <c r="C97" s="44"/>
      <c r="D97" s="2"/>
      <c r="E97" s="9"/>
      <c r="F97" s="67"/>
      <c r="G97" s="43"/>
      <c r="H97" s="2"/>
    </row>
    <row r="98" spans="1:8" x14ac:dyDescent="0.35">
      <c r="A98" s="2"/>
      <c r="B98" s="2"/>
      <c r="C98" s="44"/>
      <c r="D98" s="2"/>
      <c r="E98" s="9"/>
      <c r="F98" s="2"/>
      <c r="G98" s="43"/>
      <c r="H98" s="2"/>
    </row>
    <row r="99" spans="1:8" x14ac:dyDescent="0.35">
      <c r="A99" s="2"/>
      <c r="B99" s="2"/>
      <c r="C99" s="44"/>
      <c r="D99" s="2"/>
      <c r="E99" s="9"/>
      <c r="F99" s="2"/>
      <c r="G99" s="43"/>
      <c r="H99" s="2"/>
    </row>
    <row r="100" spans="1:8" x14ac:dyDescent="0.35">
      <c r="A100" s="2"/>
      <c r="B100" s="2"/>
      <c r="C100" s="44"/>
      <c r="D100" s="2"/>
      <c r="E100" s="9"/>
      <c r="F100" s="2"/>
      <c r="G100" s="43"/>
      <c r="H100" s="2"/>
    </row>
    <row r="101" spans="1:8" x14ac:dyDescent="0.35">
      <c r="A101" s="2"/>
      <c r="B101" s="2"/>
      <c r="C101" s="44"/>
      <c r="D101" s="2"/>
      <c r="E101" s="9"/>
      <c r="F101" s="2"/>
      <c r="G101" s="43"/>
      <c r="H101" s="2"/>
    </row>
    <row r="102" spans="1:8" x14ac:dyDescent="0.35">
      <c r="A102" s="2"/>
      <c r="B102" s="2"/>
      <c r="C102" s="44"/>
      <c r="D102" s="2"/>
      <c r="E102" s="9"/>
      <c r="F102" s="2"/>
      <c r="G102" s="43"/>
      <c r="H102" s="2"/>
    </row>
    <row r="103" spans="1:8" x14ac:dyDescent="0.35">
      <c r="A103" s="2"/>
      <c r="B103" s="2"/>
      <c r="C103" s="44"/>
      <c r="D103" s="2"/>
      <c r="E103" s="9"/>
      <c r="F103" s="2"/>
      <c r="G103" s="43"/>
      <c r="H103" s="2"/>
    </row>
    <row r="104" spans="1:8" x14ac:dyDescent="0.35">
      <c r="A104" s="2"/>
      <c r="B104" s="2"/>
      <c r="C104" s="44"/>
      <c r="D104" s="2"/>
      <c r="E104" s="2"/>
      <c r="F104" s="49"/>
      <c r="G104" s="49"/>
      <c r="H104" s="2"/>
    </row>
    <row r="105" spans="1:8" x14ac:dyDescent="0.35">
      <c r="A105" s="2"/>
      <c r="B105" s="2"/>
      <c r="C105" s="44"/>
      <c r="D105" s="2"/>
      <c r="E105" s="2"/>
      <c r="F105" s="68"/>
      <c r="G105" s="68"/>
      <c r="H105" s="2"/>
    </row>
    <row r="106" spans="1:8" x14ac:dyDescent="0.35">
      <c r="A106" s="2"/>
      <c r="B106" s="2"/>
      <c r="C106" s="44"/>
      <c r="D106" s="2"/>
      <c r="E106" s="2"/>
      <c r="F106" s="68"/>
      <c r="G106" s="68"/>
      <c r="H106" s="2"/>
    </row>
    <row r="107" spans="1:8" x14ac:dyDescent="0.35">
      <c r="A107" s="2"/>
      <c r="B107" s="2"/>
      <c r="C107" s="44"/>
      <c r="D107" s="2"/>
      <c r="E107" s="2"/>
      <c r="F107" s="68"/>
      <c r="G107" s="68"/>
      <c r="H107" s="2"/>
    </row>
    <row r="108" spans="1:8" x14ac:dyDescent="0.35">
      <c r="A108" s="2"/>
      <c r="B108" s="2"/>
      <c r="C108" s="44"/>
      <c r="D108" s="2"/>
      <c r="E108" s="2"/>
      <c r="F108" s="68"/>
      <c r="G108" s="68"/>
      <c r="H108" s="2"/>
    </row>
    <row r="109" spans="1:8" x14ac:dyDescent="0.35">
      <c r="A109" s="2"/>
      <c r="B109" s="2"/>
      <c r="C109" s="44"/>
      <c r="D109" s="2"/>
      <c r="E109" s="2"/>
      <c r="F109" s="68"/>
      <c r="G109" s="68"/>
      <c r="H109" s="2"/>
    </row>
    <row r="110" spans="1:8" x14ac:dyDescent="0.35">
      <c r="A110" s="2"/>
      <c r="B110" s="2"/>
      <c r="C110" s="44"/>
      <c r="D110" s="2"/>
      <c r="E110" s="2"/>
      <c r="F110" s="68"/>
      <c r="G110" s="68"/>
      <c r="H110" s="2"/>
    </row>
    <row r="111" spans="1:8" x14ac:dyDescent="0.35">
      <c r="A111" s="2"/>
      <c r="B111" s="2"/>
      <c r="C111" s="44"/>
      <c r="D111" s="2"/>
      <c r="E111" s="2"/>
      <c r="F111" s="2"/>
      <c r="G111" s="65"/>
      <c r="H111" s="2"/>
    </row>
    <row r="112" spans="1:8" x14ac:dyDescent="0.35">
      <c r="A112" s="2"/>
      <c r="B112" s="2"/>
      <c r="C112" s="44"/>
      <c r="D112" s="9"/>
      <c r="E112" s="2"/>
      <c r="F112" s="2"/>
      <c r="G112" s="65"/>
      <c r="H112" s="2"/>
    </row>
    <row r="113" spans="1:8" x14ac:dyDescent="0.35">
      <c r="A113" s="2"/>
      <c r="B113" s="2"/>
      <c r="C113" s="44"/>
      <c r="D113" s="2"/>
      <c r="E113" s="2"/>
      <c r="F113" s="2"/>
      <c r="G113" s="65"/>
      <c r="H113" s="2"/>
    </row>
    <row r="114" spans="1:8" x14ac:dyDescent="0.35">
      <c r="A114" s="2"/>
      <c r="B114" s="2"/>
      <c r="C114" s="44"/>
      <c r="D114" s="2"/>
      <c r="E114" s="2"/>
      <c r="F114" s="2"/>
      <c r="G114" s="65"/>
      <c r="H114" s="2"/>
    </row>
    <row r="115" spans="1:8" x14ac:dyDescent="0.35">
      <c r="A115" s="2"/>
      <c r="B115" s="2"/>
      <c r="C115" s="44"/>
      <c r="D115" s="2"/>
      <c r="E115" s="2"/>
      <c r="F115" s="2"/>
      <c r="G115" s="65"/>
      <c r="H115" s="2"/>
    </row>
    <row r="116" spans="1:8" x14ac:dyDescent="0.35">
      <c r="A116" s="2"/>
      <c r="B116" s="2"/>
      <c r="C116" s="44"/>
      <c r="D116" s="9"/>
      <c r="E116" s="2"/>
      <c r="F116" s="2"/>
      <c r="G116" s="65"/>
      <c r="H116" s="2"/>
    </row>
    <row r="117" spans="1:8" x14ac:dyDescent="0.35">
      <c r="A117" s="2"/>
      <c r="B117" s="2"/>
      <c r="C117" s="44"/>
      <c r="D117" s="2"/>
      <c r="E117" s="2"/>
      <c r="F117" s="2"/>
      <c r="G117" s="65"/>
      <c r="H117" s="2"/>
    </row>
    <row r="118" spans="1:8" x14ac:dyDescent="0.35">
      <c r="A118" s="2"/>
      <c r="B118" s="2"/>
      <c r="C118" s="44"/>
      <c r="D118" s="2"/>
      <c r="E118" s="2"/>
      <c r="F118" s="2"/>
      <c r="G118" s="65"/>
      <c r="H118" s="2"/>
    </row>
    <row r="119" spans="1:8" x14ac:dyDescent="0.35">
      <c r="A119" s="2"/>
      <c r="B119" s="2"/>
      <c r="C119" s="44"/>
      <c r="D119" s="2"/>
      <c r="E119" s="2"/>
      <c r="F119" s="68"/>
      <c r="G119" s="68"/>
      <c r="H119" s="2"/>
    </row>
    <row r="120" spans="1:8" x14ac:dyDescent="0.35">
      <c r="A120" s="2"/>
      <c r="B120" s="2"/>
      <c r="C120" s="44"/>
      <c r="D120" s="2"/>
      <c r="E120" s="2"/>
      <c r="F120" s="68"/>
      <c r="G120" s="68"/>
      <c r="H120" s="2"/>
    </row>
    <row r="121" spans="1:8" x14ac:dyDescent="0.35">
      <c r="A121" s="73"/>
      <c r="B121" s="73"/>
      <c r="C121" s="74"/>
      <c r="D121" s="73"/>
      <c r="E121" s="8"/>
      <c r="F121" s="73"/>
      <c r="G121" s="75"/>
      <c r="H121" s="73"/>
    </row>
    <row r="122" spans="1:8" x14ac:dyDescent="0.35">
      <c r="A122" s="2"/>
      <c r="B122" s="2"/>
      <c r="C122" s="44"/>
      <c r="D122" s="2"/>
      <c r="E122" s="2"/>
      <c r="F122" s="68"/>
      <c r="G122" s="68"/>
      <c r="H122" s="2"/>
    </row>
    <row r="123" spans="1:8" x14ac:dyDescent="0.35">
      <c r="A123" s="2"/>
      <c r="B123" s="2"/>
      <c r="C123" s="44"/>
      <c r="D123" s="9"/>
      <c r="E123" s="2"/>
      <c r="F123" s="2"/>
      <c r="G123" s="40"/>
      <c r="H123" s="2"/>
    </row>
    <row r="124" spans="1:8" x14ac:dyDescent="0.35">
      <c r="A124" s="2"/>
      <c r="B124" s="2"/>
      <c r="C124" s="44"/>
      <c r="D124" s="2"/>
      <c r="E124" s="2"/>
      <c r="F124" s="2"/>
      <c r="G124" s="65"/>
      <c r="H124" s="2"/>
    </row>
    <row r="125" spans="1:8" x14ac:dyDescent="0.35">
      <c r="A125" s="2"/>
      <c r="B125" s="2"/>
      <c r="C125" s="44"/>
      <c r="D125" s="2"/>
      <c r="E125" s="2"/>
      <c r="F125" s="2"/>
      <c r="G125" s="65"/>
      <c r="H125" s="2"/>
    </row>
    <row r="126" spans="1:8" x14ac:dyDescent="0.35">
      <c r="A126" s="2"/>
      <c r="B126" s="2"/>
      <c r="C126" s="44"/>
      <c r="D126" s="9"/>
      <c r="E126" s="2"/>
      <c r="F126" s="2"/>
      <c r="G126" s="65"/>
      <c r="H126" s="2"/>
    </row>
    <row r="127" spans="1:8" x14ac:dyDescent="0.35">
      <c r="A127" s="2"/>
      <c r="B127" s="2"/>
      <c r="C127" s="44"/>
      <c r="D127" s="2"/>
      <c r="E127" s="2"/>
      <c r="F127" s="68"/>
      <c r="G127" s="68"/>
      <c r="H127" s="2"/>
    </row>
    <row r="128" spans="1:8" x14ac:dyDescent="0.35">
      <c r="A128" s="2"/>
      <c r="B128" s="2"/>
      <c r="C128" s="44"/>
      <c r="D128" s="2"/>
      <c r="E128" s="2"/>
      <c r="F128" s="68"/>
      <c r="G128" s="68"/>
      <c r="H128" s="2"/>
    </row>
    <row r="129" spans="1:12" x14ac:dyDescent="0.35">
      <c r="A129" s="2"/>
      <c r="B129" s="2"/>
      <c r="C129" s="44"/>
      <c r="D129" s="2"/>
      <c r="E129" s="2"/>
      <c r="F129" s="68"/>
      <c r="G129" s="68"/>
      <c r="H129" s="2"/>
    </row>
    <row r="130" spans="1:12" x14ac:dyDescent="0.35">
      <c r="A130" s="2"/>
      <c r="B130" s="2"/>
      <c r="C130" s="44"/>
      <c r="D130" s="2"/>
      <c r="E130" s="2"/>
      <c r="F130" s="68"/>
      <c r="G130" s="68"/>
      <c r="H130" s="2"/>
    </row>
    <row r="131" spans="1:12" x14ac:dyDescent="0.35">
      <c r="A131" s="2"/>
      <c r="B131" s="2"/>
      <c r="C131" s="44"/>
      <c r="D131" s="2"/>
      <c r="E131" s="2"/>
      <c r="F131" s="68"/>
      <c r="G131" s="68"/>
      <c r="H131" s="2"/>
    </row>
    <row r="132" spans="1:12" x14ac:dyDescent="0.35">
      <c r="A132" s="2"/>
      <c r="B132" s="2"/>
      <c r="C132" s="44"/>
      <c r="D132" s="9"/>
      <c r="E132" s="2"/>
      <c r="F132" s="49"/>
      <c r="G132" s="69"/>
      <c r="H132" s="70"/>
      <c r="L132" s="2"/>
    </row>
    <row r="133" spans="1:12" x14ac:dyDescent="0.35">
      <c r="A133" s="2"/>
      <c r="B133" s="2"/>
      <c r="C133" s="44"/>
      <c r="D133" s="2"/>
      <c r="E133" s="2"/>
      <c r="F133" s="68"/>
      <c r="G133" s="70"/>
      <c r="H133" s="70"/>
      <c r="L133" s="2"/>
    </row>
    <row r="134" spans="1:12" x14ac:dyDescent="0.35">
      <c r="A134" s="2"/>
      <c r="B134" s="2"/>
      <c r="C134" s="44"/>
      <c r="D134" s="2"/>
      <c r="E134" s="9"/>
      <c r="F134" s="68"/>
      <c r="G134" s="75"/>
      <c r="H134" s="2"/>
    </row>
    <row r="135" spans="1:12" x14ac:dyDescent="0.35">
      <c r="A135" s="2"/>
      <c r="B135" s="2"/>
      <c r="C135" s="44"/>
      <c r="D135" s="2"/>
      <c r="E135" s="9"/>
      <c r="F135" s="2"/>
      <c r="G135" s="2"/>
      <c r="H135" s="2"/>
    </row>
    <row r="136" spans="1:12" x14ac:dyDescent="0.35">
      <c r="A136" s="2"/>
      <c r="B136" s="2"/>
      <c r="C136" s="44"/>
      <c r="D136" s="9"/>
      <c r="E136" s="2"/>
      <c r="F136" s="2"/>
      <c r="G136" s="68"/>
      <c r="H136" s="2"/>
    </row>
    <row r="137" spans="1:12" x14ac:dyDescent="0.35">
      <c r="A137" s="2"/>
      <c r="B137" s="2"/>
      <c r="C137" s="44"/>
      <c r="D137" s="9"/>
      <c r="E137" s="2"/>
      <c r="F137" s="2"/>
      <c r="G137" s="68"/>
      <c r="H137" s="2"/>
    </row>
    <row r="138" spans="1:12" x14ac:dyDescent="0.35">
      <c r="A138" s="2"/>
      <c r="B138" s="2"/>
      <c r="C138" s="44"/>
      <c r="D138" s="2"/>
      <c r="E138" s="2"/>
      <c r="F138" s="68"/>
      <c r="G138" s="68"/>
      <c r="H138" s="2"/>
    </row>
    <row r="139" spans="1:12" x14ac:dyDescent="0.35">
      <c r="A139" s="2"/>
      <c r="B139" s="2"/>
      <c r="C139" s="44"/>
      <c r="D139" s="2"/>
      <c r="E139" s="2"/>
      <c r="F139" s="68"/>
      <c r="G139" s="68"/>
      <c r="H139" s="2"/>
    </row>
    <row r="140" spans="1:12" x14ac:dyDescent="0.35">
      <c r="A140" s="2"/>
      <c r="B140" s="2"/>
      <c r="C140" s="44"/>
      <c r="D140" s="2"/>
      <c r="E140" s="2"/>
      <c r="F140" s="68"/>
      <c r="G140" s="68"/>
      <c r="H140" s="2"/>
    </row>
    <row r="141" spans="1:12" x14ac:dyDescent="0.35">
      <c r="A141" s="2"/>
      <c r="B141" s="2"/>
      <c r="C141" s="44"/>
      <c r="D141" s="9"/>
      <c r="E141" s="2"/>
      <c r="F141" s="2"/>
      <c r="G141" s="40"/>
      <c r="H141" s="2"/>
    </row>
    <row r="142" spans="1:12" x14ac:dyDescent="0.35">
      <c r="A142" s="2"/>
      <c r="B142" s="70"/>
      <c r="C142" s="44"/>
      <c r="D142" s="70"/>
      <c r="E142" s="9"/>
      <c r="F142" s="2"/>
      <c r="G142" s="75"/>
      <c r="H142" s="2"/>
    </row>
    <row r="143" spans="1:12" x14ac:dyDescent="0.35">
      <c r="A143" s="2"/>
      <c r="B143" s="70"/>
      <c r="C143" s="44"/>
      <c r="D143" s="70"/>
      <c r="E143" s="9"/>
      <c r="F143" s="2"/>
      <c r="G143" s="75"/>
      <c r="H143" s="2"/>
    </row>
    <row r="144" spans="1:12" x14ac:dyDescent="0.35">
      <c r="A144" s="2"/>
      <c r="B144" s="70"/>
      <c r="C144" s="44"/>
      <c r="D144" s="70"/>
      <c r="E144" s="2"/>
      <c r="F144" s="68"/>
      <c r="G144" s="68"/>
      <c r="H144" s="2"/>
    </row>
    <row r="145" spans="1:8" x14ac:dyDescent="0.35">
      <c r="A145" s="2"/>
      <c r="B145" s="70"/>
      <c r="C145" s="44"/>
      <c r="D145" s="70"/>
      <c r="E145" s="2"/>
      <c r="F145" s="2"/>
      <c r="G145" s="65"/>
      <c r="H145" s="2"/>
    </row>
    <row r="146" spans="1:8" x14ac:dyDescent="0.35">
      <c r="A146" s="2"/>
      <c r="B146" s="70"/>
      <c r="C146" s="44"/>
      <c r="D146" s="70"/>
      <c r="E146" s="2"/>
      <c r="F146" s="68"/>
      <c r="G146" s="68"/>
      <c r="H146" s="2"/>
    </row>
    <row r="147" spans="1:8" x14ac:dyDescent="0.35">
      <c r="A147" s="2"/>
      <c r="B147" s="70"/>
      <c r="C147" s="44"/>
      <c r="D147" s="72"/>
      <c r="E147" s="2"/>
      <c r="F147" s="2"/>
      <c r="G147" s="68"/>
      <c r="H147" s="2"/>
    </row>
    <row r="148" spans="1:8" x14ac:dyDescent="0.35">
      <c r="A148" s="2"/>
      <c r="B148" s="70"/>
      <c r="C148" s="44"/>
      <c r="D148" s="72"/>
      <c r="E148" s="2"/>
      <c r="F148" s="2"/>
      <c r="G148" s="40"/>
      <c r="H148" s="2"/>
    </row>
    <row r="149" spans="1:8" x14ac:dyDescent="0.35">
      <c r="A149" s="2"/>
      <c r="B149" s="70"/>
      <c r="C149" s="44"/>
      <c r="D149" s="70"/>
      <c r="E149" s="2"/>
      <c r="F149" s="68"/>
      <c r="G149" s="68"/>
      <c r="H149" s="2"/>
    </row>
    <row r="150" spans="1:8" x14ac:dyDescent="0.35">
      <c r="A150" s="2"/>
      <c r="B150" s="2"/>
      <c r="C150" s="70"/>
      <c r="D150" s="9"/>
      <c r="E150" s="2"/>
      <c r="F150" s="2"/>
      <c r="G150" s="2"/>
      <c r="H150" s="2"/>
    </row>
    <row r="151" spans="1:8" x14ac:dyDescent="0.35">
      <c r="A151" s="2"/>
      <c r="B151" s="2"/>
      <c r="C151" s="70"/>
      <c r="D151" s="2"/>
      <c r="E151" s="9"/>
      <c r="F151" s="2"/>
      <c r="G151" s="75"/>
      <c r="H151" s="2"/>
    </row>
    <row r="152" spans="1:8" x14ac:dyDescent="0.35">
      <c r="A152" s="2"/>
      <c r="B152" s="2"/>
      <c r="C152" s="70"/>
      <c r="D152" s="2"/>
      <c r="E152" s="2"/>
      <c r="F152" s="68"/>
      <c r="G152" s="68"/>
      <c r="H152" s="2"/>
    </row>
    <row r="153" spans="1:8" x14ac:dyDescent="0.35">
      <c r="A153" s="2"/>
      <c r="B153" s="2"/>
      <c r="C153" s="70"/>
      <c r="D153" s="2"/>
      <c r="E153" s="2"/>
      <c r="F153" s="68"/>
      <c r="G153" s="68"/>
      <c r="H153" s="2"/>
    </row>
    <row r="154" spans="1:8" x14ac:dyDescent="0.35">
      <c r="A154" s="2"/>
      <c r="B154" s="2"/>
      <c r="C154" s="70"/>
      <c r="D154" s="2"/>
      <c r="E154" s="2"/>
      <c r="F154" s="68"/>
      <c r="G154" s="68"/>
      <c r="H154" s="2"/>
    </row>
    <row r="155" spans="1:8" x14ac:dyDescent="0.35">
      <c r="A155" s="2"/>
      <c r="B155" s="2"/>
      <c r="C155" s="70"/>
      <c r="D155" s="2"/>
      <c r="E155" s="2"/>
      <c r="F155" s="68"/>
      <c r="G155" s="68"/>
      <c r="H155" s="2"/>
    </row>
    <row r="156" spans="1:8" x14ac:dyDescent="0.35">
      <c r="A156" s="2"/>
      <c r="B156" s="2"/>
      <c r="C156" s="70"/>
      <c r="D156" s="9"/>
      <c r="E156" s="2"/>
      <c r="F156" s="2"/>
      <c r="G156" s="65"/>
      <c r="H156" s="2"/>
    </row>
    <row r="157" spans="1:8" x14ac:dyDescent="0.35">
      <c r="A157" s="2"/>
      <c r="B157" s="2"/>
      <c r="C157" s="70"/>
      <c r="D157" s="2"/>
      <c r="E157" s="2"/>
      <c r="F157" s="2"/>
      <c r="G157" s="65"/>
      <c r="H157" s="2"/>
    </row>
    <row r="158" spans="1:8" x14ac:dyDescent="0.35">
      <c r="A158" s="2"/>
      <c r="B158" s="2"/>
      <c r="C158" s="70"/>
      <c r="D158" s="2"/>
      <c r="E158" s="2"/>
      <c r="F158" s="2"/>
      <c r="G158" s="65"/>
      <c r="H158" s="2"/>
    </row>
    <row r="159" spans="1:8" x14ac:dyDescent="0.35">
      <c r="A159" s="2"/>
      <c r="B159" s="2"/>
      <c r="C159" s="70"/>
      <c r="D159" s="2"/>
      <c r="E159" s="2"/>
      <c r="F159" s="2"/>
      <c r="G159" s="65"/>
      <c r="H159" s="2"/>
    </row>
    <row r="160" spans="1:8" x14ac:dyDescent="0.35">
      <c r="A160" s="2"/>
      <c r="B160" s="2"/>
      <c r="C160" s="70"/>
      <c r="D160" s="2"/>
      <c r="E160" s="2"/>
      <c r="F160" s="2"/>
      <c r="G160" s="65"/>
      <c r="H160" s="2"/>
    </row>
    <row r="161" spans="1:8" x14ac:dyDescent="0.35">
      <c r="A161" s="2"/>
      <c r="B161" s="2"/>
      <c r="C161" s="70"/>
      <c r="D161" s="9"/>
      <c r="E161" s="2"/>
      <c r="F161" s="2"/>
      <c r="G161" s="68"/>
      <c r="H161" s="2"/>
    </row>
    <row r="162" spans="1:8" x14ac:dyDescent="0.35">
      <c r="A162" s="2"/>
      <c r="B162" s="2"/>
      <c r="C162" s="70"/>
      <c r="D162" s="2"/>
      <c r="E162" s="2"/>
      <c r="F162" s="68"/>
      <c r="G162" s="68"/>
      <c r="H162" s="2"/>
    </row>
    <row r="163" spans="1:8" x14ac:dyDescent="0.35">
      <c r="A163" s="2"/>
      <c r="B163" s="2"/>
      <c r="C163" s="70"/>
      <c r="D163" s="2"/>
      <c r="E163" s="2"/>
      <c r="F163" s="68"/>
      <c r="G163" s="68"/>
      <c r="H163" s="2"/>
    </row>
    <row r="164" spans="1:8" x14ac:dyDescent="0.35">
      <c r="A164" s="2"/>
      <c r="B164" s="2"/>
      <c r="C164" s="70"/>
      <c r="D164" s="9"/>
      <c r="E164" s="2"/>
      <c r="F164" s="48"/>
      <c r="G164" s="48"/>
      <c r="H164" s="2"/>
    </row>
    <row r="165" spans="1:8" x14ac:dyDescent="0.35">
      <c r="A165" s="2"/>
      <c r="B165" s="2"/>
      <c r="C165" s="44"/>
      <c r="D165" s="2"/>
      <c r="E165" s="9"/>
      <c r="F165" s="2"/>
      <c r="G165" s="75"/>
      <c r="H165" s="2"/>
    </row>
    <row r="166" spans="1:8" x14ac:dyDescent="0.35">
      <c r="A166" s="2"/>
      <c r="B166" s="2"/>
      <c r="C166" s="44"/>
      <c r="D166" s="2"/>
      <c r="E166" s="9"/>
      <c r="F166" s="2"/>
      <c r="G166" s="75"/>
      <c r="H166" s="2"/>
    </row>
    <row r="167" spans="1:8" x14ac:dyDescent="0.35">
      <c r="A167" s="2"/>
      <c r="B167" s="2"/>
      <c r="C167" s="44"/>
      <c r="D167" s="2"/>
      <c r="E167" s="9"/>
      <c r="F167" s="2"/>
      <c r="G167" s="75"/>
      <c r="H167" s="2"/>
    </row>
    <row r="168" spans="1:8" x14ac:dyDescent="0.35">
      <c r="A168" s="2"/>
      <c r="B168" s="2"/>
      <c r="C168" s="44"/>
      <c r="D168" s="2"/>
      <c r="E168" s="9"/>
      <c r="F168" s="2"/>
      <c r="G168" s="75"/>
      <c r="H168" s="2"/>
    </row>
    <row r="169" spans="1:8" x14ac:dyDescent="0.35">
      <c r="A169" s="2"/>
      <c r="B169" s="2"/>
      <c r="C169" s="44"/>
      <c r="D169" s="2"/>
      <c r="E169" s="9"/>
      <c r="F169" s="2"/>
      <c r="G169" s="75"/>
      <c r="H169" s="2"/>
    </row>
    <row r="170" spans="1:8" x14ac:dyDescent="0.35">
      <c r="A170" s="2"/>
      <c r="B170" s="2"/>
      <c r="C170" s="44"/>
      <c r="D170" s="2"/>
      <c r="E170" s="9"/>
      <c r="F170" s="2"/>
      <c r="G170" s="75"/>
      <c r="H170" s="2"/>
    </row>
    <row r="171" spans="1:8" x14ac:dyDescent="0.35">
      <c r="A171" s="2"/>
      <c r="B171" s="2"/>
      <c r="C171" s="44"/>
      <c r="D171" s="2"/>
      <c r="E171" s="2"/>
      <c r="F171" s="2"/>
      <c r="G171" s="2"/>
      <c r="H171" s="2"/>
    </row>
    <row r="172" spans="1:8" x14ac:dyDescent="0.35">
      <c r="A172" s="2"/>
      <c r="B172" s="2"/>
      <c r="C172" s="44"/>
      <c r="D172" s="9"/>
      <c r="E172" s="2"/>
      <c r="F172" s="2"/>
      <c r="G172" s="2"/>
      <c r="H172" s="2"/>
    </row>
    <row r="173" spans="1:8" x14ac:dyDescent="0.35">
      <c r="A173" s="2"/>
      <c r="B173" s="2"/>
      <c r="C173" s="44"/>
      <c r="D173" s="9"/>
      <c r="E173" s="2"/>
      <c r="F173" s="2"/>
      <c r="G173" s="2"/>
      <c r="H173" s="2"/>
    </row>
    <row r="174" spans="1:8" x14ac:dyDescent="0.35">
      <c r="A174" s="2"/>
      <c r="B174" s="2"/>
      <c r="C174" s="44"/>
      <c r="D174" s="2"/>
      <c r="E174" s="9"/>
      <c r="F174" s="2"/>
      <c r="G174" s="75"/>
      <c r="H174" s="2"/>
    </row>
    <row r="175" spans="1:8" x14ac:dyDescent="0.35">
      <c r="A175" s="2"/>
      <c r="B175" s="2"/>
      <c r="C175" s="44"/>
      <c r="D175" s="2"/>
      <c r="E175" s="9"/>
      <c r="F175" s="2"/>
      <c r="G175" s="75"/>
      <c r="H175" s="2"/>
    </row>
    <row r="176" spans="1:8" x14ac:dyDescent="0.35">
      <c r="A176" s="2"/>
      <c r="B176" s="2"/>
      <c r="C176" s="44"/>
      <c r="D176" s="2"/>
      <c r="E176" s="9"/>
      <c r="F176" s="2"/>
      <c r="G176" s="75"/>
      <c r="H176" s="2"/>
    </row>
    <row r="177" spans="1:8" x14ac:dyDescent="0.35">
      <c r="A177" s="2"/>
      <c r="B177" s="2"/>
      <c r="C177" s="44"/>
      <c r="D177" s="2"/>
      <c r="E177" s="9"/>
      <c r="F177" s="2"/>
      <c r="G177" s="75"/>
      <c r="H177" s="2"/>
    </row>
    <row r="178" spans="1:8" x14ac:dyDescent="0.35">
      <c r="A178" s="2"/>
      <c r="B178" s="2"/>
      <c r="C178" s="44"/>
      <c r="D178" s="2"/>
      <c r="E178" s="2"/>
      <c r="F178" s="2"/>
      <c r="G178" s="2"/>
      <c r="H178" s="2"/>
    </row>
    <row r="179" spans="1:8" x14ac:dyDescent="0.35">
      <c r="A179" s="2"/>
      <c r="B179" s="2"/>
      <c r="C179" s="44"/>
      <c r="D179" s="2"/>
      <c r="E179" s="2"/>
      <c r="F179" s="2"/>
      <c r="G179" s="2"/>
      <c r="H179" s="2"/>
    </row>
    <row r="180" spans="1:8" x14ac:dyDescent="0.35">
      <c r="A180" s="2"/>
      <c r="B180" s="2"/>
      <c r="C180" s="44"/>
      <c r="D180" s="2"/>
      <c r="E180" s="2"/>
      <c r="F180" s="2"/>
      <c r="G180" s="2"/>
      <c r="H180" s="2"/>
    </row>
    <row r="181" spans="1:8" x14ac:dyDescent="0.35">
      <c r="A181" s="2"/>
      <c r="B181" s="2"/>
      <c r="C181" s="44"/>
      <c r="D181" s="2"/>
      <c r="E181" s="2"/>
      <c r="F181" s="2"/>
      <c r="G181" s="2"/>
      <c r="H181" s="2"/>
    </row>
    <row r="182" spans="1:8" x14ac:dyDescent="0.35">
      <c r="A182" s="2"/>
      <c r="B182" s="2"/>
      <c r="C182" s="44"/>
      <c r="D182" s="2"/>
      <c r="E182" s="2"/>
      <c r="F182" s="2"/>
      <c r="G182" s="2"/>
      <c r="H182" s="2"/>
    </row>
    <row r="183" spans="1:8" x14ac:dyDescent="0.35">
      <c r="A183" s="2"/>
      <c r="B183" s="2"/>
      <c r="C183" s="44"/>
      <c r="D183" s="9"/>
      <c r="E183" s="2"/>
      <c r="F183" s="2"/>
      <c r="G183" s="2"/>
      <c r="H183" s="2"/>
    </row>
    <row r="184" spans="1:8" x14ac:dyDescent="0.35">
      <c r="A184" s="2"/>
      <c r="B184" s="2"/>
      <c r="C184" s="44"/>
      <c r="D184" s="9"/>
      <c r="E184" s="2"/>
      <c r="F184" s="2"/>
      <c r="G184" s="2"/>
      <c r="H184" s="2"/>
    </row>
    <row r="185" spans="1:8" x14ac:dyDescent="0.35">
      <c r="A185" s="2"/>
      <c r="B185" s="2"/>
      <c r="C185" s="44"/>
      <c r="D185" s="2"/>
      <c r="E185" s="2"/>
      <c r="F185" s="2"/>
      <c r="G185" s="2"/>
      <c r="H185" s="2"/>
    </row>
    <row r="186" spans="1:8" x14ac:dyDescent="0.35">
      <c r="A186" s="2"/>
      <c r="B186" s="2"/>
      <c r="C186" s="44"/>
      <c r="D186" s="2"/>
      <c r="E186" s="2"/>
      <c r="F186" s="2"/>
      <c r="G186" s="2"/>
      <c r="H186" s="2"/>
    </row>
    <row r="187" spans="1:8" x14ac:dyDescent="0.35">
      <c r="A187" s="2"/>
      <c r="B187" s="2"/>
      <c r="C187" s="44"/>
      <c r="D187" s="9"/>
      <c r="E187" s="2"/>
      <c r="F187" s="2"/>
      <c r="G187" s="2"/>
      <c r="H187" s="2"/>
    </row>
    <row r="188" spans="1:8" x14ac:dyDescent="0.35">
      <c r="A188" s="2"/>
      <c r="B188" s="2"/>
      <c r="C188" s="44"/>
      <c r="D188" s="9"/>
      <c r="E188" s="2"/>
      <c r="F188" s="2"/>
      <c r="G188" s="2"/>
      <c r="H188" s="2"/>
    </row>
    <row r="189" spans="1:8" x14ac:dyDescent="0.35">
      <c r="A189" s="2"/>
      <c r="B189" s="2"/>
      <c r="C189" s="44"/>
      <c r="D189" s="9"/>
      <c r="E189" s="2"/>
      <c r="F189" s="2"/>
      <c r="G189" s="2"/>
      <c r="H189" s="2"/>
    </row>
    <row r="190" spans="1:8" x14ac:dyDescent="0.35">
      <c r="A190" s="2"/>
      <c r="B190" s="2"/>
      <c r="C190" s="44"/>
      <c r="D190" s="2"/>
      <c r="E190" s="2"/>
      <c r="F190" s="2"/>
      <c r="G190" s="2"/>
      <c r="H190" s="2"/>
    </row>
    <row r="191" spans="1:8" x14ac:dyDescent="0.35">
      <c r="A191" s="2"/>
      <c r="B191" s="2"/>
      <c r="C191" s="44"/>
      <c r="D191" s="2"/>
      <c r="E191" s="2"/>
      <c r="F191" s="2"/>
      <c r="G191" s="2"/>
      <c r="H191" s="2"/>
    </row>
    <row r="192" spans="1:8" x14ac:dyDescent="0.35">
      <c r="A192" s="2"/>
      <c r="B192" s="2"/>
      <c r="C192" s="44"/>
      <c r="D192" s="2"/>
      <c r="E192" s="9"/>
      <c r="F192" s="2"/>
      <c r="G192" s="2"/>
      <c r="H192" s="2"/>
    </row>
    <row r="193" spans="1:8" x14ac:dyDescent="0.35">
      <c r="A193" s="2"/>
      <c r="B193" s="2"/>
      <c r="C193" s="44"/>
      <c r="D193" s="2"/>
      <c r="E193" s="9"/>
      <c r="F193" s="2"/>
      <c r="G193" s="2"/>
      <c r="H193" s="2"/>
    </row>
    <row r="194" spans="1:8" x14ac:dyDescent="0.35">
      <c r="A194" s="2"/>
      <c r="B194" s="2"/>
      <c r="C194" s="44"/>
      <c r="D194" s="2"/>
      <c r="E194" s="9"/>
      <c r="F194" s="2"/>
      <c r="G194" s="2"/>
      <c r="H194" s="2"/>
    </row>
    <row r="195" spans="1:8" x14ac:dyDescent="0.35">
      <c r="A195" s="2"/>
      <c r="B195" s="2"/>
      <c r="C195" s="44"/>
      <c r="D195" s="2"/>
      <c r="E195" s="9"/>
      <c r="F195" s="2"/>
      <c r="G195" s="2"/>
      <c r="H195" s="2"/>
    </row>
    <row r="196" spans="1:8" x14ac:dyDescent="0.35">
      <c r="A196" s="2"/>
      <c r="B196" s="2"/>
      <c r="C196" s="44"/>
      <c r="D196" s="2"/>
      <c r="E196" s="9"/>
      <c r="F196" s="2"/>
      <c r="G196" s="2"/>
      <c r="H196" s="2"/>
    </row>
    <row r="197" spans="1:8" x14ac:dyDescent="0.35">
      <c r="A197" s="2"/>
      <c r="B197" s="2"/>
      <c r="C197" s="44"/>
      <c r="D197" s="2"/>
      <c r="E197" s="9"/>
      <c r="F197" s="2"/>
      <c r="G197" s="2"/>
      <c r="H197" s="2"/>
    </row>
    <row r="198" spans="1:8" x14ac:dyDescent="0.35">
      <c r="A198" s="2"/>
      <c r="B198" s="2"/>
      <c r="C198" s="44"/>
      <c r="D198" s="2"/>
      <c r="E198" s="9"/>
      <c r="F198" s="2"/>
      <c r="G198" s="2"/>
      <c r="H198" s="2"/>
    </row>
    <row r="199" spans="1:8" x14ac:dyDescent="0.35">
      <c r="A199" s="2"/>
      <c r="B199" s="2"/>
      <c r="C199" s="44"/>
      <c r="D199" s="2"/>
      <c r="E199" s="2"/>
      <c r="F199" s="2"/>
      <c r="G199" s="2"/>
      <c r="H199" s="2"/>
    </row>
    <row r="200" spans="1:8" x14ac:dyDescent="0.35">
      <c r="A200" s="2"/>
      <c r="B200" s="2"/>
      <c r="C200" s="44"/>
      <c r="D200" s="9"/>
      <c r="E200" s="2"/>
      <c r="F200" s="2"/>
      <c r="G200" s="2"/>
      <c r="H200" s="2"/>
    </row>
    <row r="201" spans="1:8" x14ac:dyDescent="0.35">
      <c r="A201" s="2"/>
      <c r="B201" s="2"/>
      <c r="C201" s="44"/>
      <c r="D201" s="9"/>
      <c r="E201" s="2"/>
      <c r="F201" s="2"/>
      <c r="G201" s="2"/>
      <c r="H201" s="2"/>
    </row>
    <row r="202" spans="1:8" x14ac:dyDescent="0.35">
      <c r="A202" s="2"/>
      <c r="B202" s="2"/>
      <c r="C202" s="44"/>
      <c r="D202" s="2"/>
      <c r="E202" s="2"/>
      <c r="F202" s="2"/>
      <c r="G202" s="2"/>
      <c r="H202" s="2"/>
    </row>
    <row r="203" spans="1:8" x14ac:dyDescent="0.35">
      <c r="A203" s="2"/>
      <c r="B203" s="2"/>
      <c r="C203" s="44"/>
      <c r="D203" s="9"/>
      <c r="E203" s="2"/>
      <c r="F203" s="2"/>
      <c r="G203" s="2"/>
      <c r="H203" s="2"/>
    </row>
    <row r="204" spans="1:8" x14ac:dyDescent="0.35">
      <c r="A204" s="2"/>
      <c r="B204" s="2"/>
      <c r="C204" s="44"/>
      <c r="D204" s="2"/>
      <c r="E204" s="2"/>
      <c r="F204" s="2"/>
      <c r="G204" s="2"/>
      <c r="H204" s="2"/>
    </row>
    <row r="205" spans="1:8" x14ac:dyDescent="0.35">
      <c r="A205" s="2"/>
      <c r="B205" s="2"/>
      <c r="C205" s="44"/>
      <c r="D205" s="9"/>
      <c r="E205" s="2"/>
      <c r="F205" s="2"/>
      <c r="G205" s="2"/>
      <c r="H205" s="2"/>
    </row>
    <row r="206" spans="1:8" x14ac:dyDescent="0.35">
      <c r="A206" s="2"/>
      <c r="B206" s="2"/>
      <c r="C206" s="44"/>
      <c r="D206" s="2"/>
      <c r="E206" s="2"/>
      <c r="F206" s="2"/>
      <c r="G206" s="2"/>
      <c r="H206" s="2"/>
    </row>
    <row r="207" spans="1:8" x14ac:dyDescent="0.35">
      <c r="A207" s="2"/>
      <c r="B207" s="2"/>
      <c r="C207" s="44"/>
      <c r="D207" s="2"/>
      <c r="E207" s="2"/>
      <c r="F207" s="2"/>
      <c r="G207" s="2"/>
      <c r="H207" s="2"/>
    </row>
    <row r="208" spans="1:8" x14ac:dyDescent="0.35">
      <c r="A208" s="2"/>
      <c r="B208" s="2"/>
      <c r="C208" s="44"/>
      <c r="D208" s="2"/>
      <c r="E208" s="2"/>
      <c r="F208" s="2"/>
      <c r="G208" s="2"/>
      <c r="H208" s="2"/>
    </row>
    <row r="209" spans="1:8" x14ac:dyDescent="0.35">
      <c r="A209" s="2"/>
      <c r="B209" s="2"/>
      <c r="C209" s="44"/>
      <c r="D209" s="2"/>
      <c r="E209" s="9"/>
      <c r="F209" s="2"/>
      <c r="G209" s="2"/>
      <c r="H209" s="2"/>
    </row>
    <row r="210" spans="1:8" x14ac:dyDescent="0.35">
      <c r="A210" s="2"/>
      <c r="B210" s="2"/>
      <c r="C210" s="44"/>
      <c r="D210" s="9"/>
      <c r="E210" s="2"/>
      <c r="F210" s="2"/>
      <c r="G210" s="2"/>
      <c r="H210" s="2"/>
    </row>
    <row r="211" spans="1:8" x14ac:dyDescent="0.35">
      <c r="A211" s="2"/>
      <c r="B211" s="2"/>
      <c r="C211" s="44"/>
      <c r="D211" s="2"/>
      <c r="E211" s="9"/>
      <c r="F211" s="2"/>
      <c r="G211" s="2"/>
      <c r="H211" s="2"/>
    </row>
    <row r="212" spans="1:8" x14ac:dyDescent="0.35">
      <c r="A212" s="2"/>
      <c r="B212" s="2"/>
      <c r="C212" s="44"/>
      <c r="D212" s="9"/>
      <c r="E212" s="2"/>
      <c r="F212" s="2"/>
      <c r="G212" s="2"/>
      <c r="H212" s="2"/>
    </row>
    <row r="213" spans="1:8" x14ac:dyDescent="0.35">
      <c r="A213" s="2"/>
      <c r="B213" s="2"/>
      <c r="C213" s="44"/>
      <c r="D213" s="2"/>
      <c r="E213" s="2"/>
      <c r="F213" s="2"/>
      <c r="G213" s="2"/>
      <c r="H213" s="2"/>
    </row>
    <row r="214" spans="1:8" x14ac:dyDescent="0.35">
      <c r="A214" s="2"/>
      <c r="B214" s="2"/>
      <c r="C214" s="44"/>
      <c r="D214" s="2"/>
      <c r="E214" s="9"/>
      <c r="F214" s="2"/>
      <c r="G214" s="2"/>
      <c r="H214" s="2"/>
    </row>
    <row r="215" spans="1:8" x14ac:dyDescent="0.35">
      <c r="A215" s="2"/>
      <c r="B215" s="2"/>
      <c r="C215" s="2"/>
      <c r="D215" s="70"/>
      <c r="E215" s="70"/>
      <c r="F215" s="2"/>
      <c r="G215" s="2"/>
      <c r="H215" s="2"/>
    </row>
    <row r="216" spans="1:8" x14ac:dyDescent="0.35">
      <c r="A216" s="2"/>
      <c r="B216" s="2"/>
      <c r="C216" s="2"/>
      <c r="D216" s="70"/>
      <c r="E216" s="70"/>
      <c r="F216" s="2"/>
      <c r="G216" s="2"/>
      <c r="H216" s="2"/>
    </row>
    <row r="217" spans="1:8" x14ac:dyDescent="0.35">
      <c r="A217" s="2"/>
      <c r="B217" s="2"/>
      <c r="C217" s="2"/>
      <c r="D217" s="70"/>
      <c r="E217" s="70"/>
      <c r="F217" s="2"/>
      <c r="G217" s="2"/>
      <c r="H217" s="2"/>
    </row>
    <row r="218" spans="1:8" x14ac:dyDescent="0.35">
      <c r="A218" s="2"/>
      <c r="B218" s="2"/>
      <c r="C218" s="2"/>
      <c r="D218" s="70"/>
      <c r="E218" s="70"/>
      <c r="F218" s="2"/>
      <c r="G218" s="2"/>
      <c r="H218" s="2"/>
    </row>
    <row r="219" spans="1:8" x14ac:dyDescent="0.35">
      <c r="A219" s="2"/>
      <c r="B219" s="2"/>
      <c r="C219" s="2"/>
      <c r="D219" s="70"/>
      <c r="E219" s="70"/>
      <c r="F219" s="2"/>
      <c r="G219" s="2"/>
      <c r="H219" s="2"/>
    </row>
    <row r="220" spans="1:8" x14ac:dyDescent="0.35">
      <c r="A220" s="2"/>
      <c r="B220" s="2"/>
      <c r="C220" s="2"/>
      <c r="D220" s="70"/>
      <c r="E220" s="70"/>
      <c r="F220" s="2"/>
      <c r="G220" s="2"/>
      <c r="H220" s="2"/>
    </row>
    <row r="221" spans="1:8" x14ac:dyDescent="0.35">
      <c r="A221" s="2"/>
      <c r="B221" s="2"/>
      <c r="C221" s="2"/>
      <c r="D221" s="70"/>
      <c r="E221" s="70"/>
      <c r="F221" s="2"/>
      <c r="G221" s="2"/>
      <c r="H221" s="2"/>
    </row>
    <row r="222" spans="1:8" x14ac:dyDescent="0.35">
      <c r="A222" s="2"/>
      <c r="B222" s="2"/>
      <c r="C222" s="2"/>
      <c r="D222" s="70"/>
      <c r="E222" s="70"/>
      <c r="F222" s="2"/>
      <c r="G222" s="2"/>
      <c r="H222" s="2"/>
    </row>
    <row r="223" spans="1:8" x14ac:dyDescent="0.35">
      <c r="A223" s="2"/>
      <c r="B223" s="2"/>
      <c r="C223" s="2"/>
      <c r="D223" s="70"/>
      <c r="E223" s="70"/>
      <c r="F223" s="2"/>
      <c r="G223" s="2"/>
      <c r="H223" s="2"/>
    </row>
    <row r="224" spans="1:8" x14ac:dyDescent="0.35">
      <c r="A224" s="2"/>
      <c r="B224" s="2"/>
      <c r="C224" s="2"/>
      <c r="D224" s="70"/>
      <c r="E224" s="70"/>
      <c r="F224" s="2"/>
      <c r="G224" s="2"/>
      <c r="H224" s="2"/>
    </row>
    <row r="225" spans="1:8" x14ac:dyDescent="0.35">
      <c r="A225" s="2"/>
      <c r="B225" s="2"/>
      <c r="C225" s="2"/>
      <c r="D225" s="70"/>
      <c r="E225" s="70"/>
      <c r="F225" s="2"/>
      <c r="G225" s="2"/>
      <c r="H225" s="2"/>
    </row>
    <row r="226" spans="1:8" x14ac:dyDescent="0.35">
      <c r="A226" s="2"/>
      <c r="B226" s="2"/>
      <c r="C226" s="2"/>
      <c r="D226" s="70"/>
      <c r="E226" s="70"/>
      <c r="F226" s="2"/>
      <c r="G226" s="2"/>
      <c r="H226" s="2"/>
    </row>
    <row r="227" spans="1:8" x14ac:dyDescent="0.35">
      <c r="A227" s="2"/>
      <c r="B227" s="2"/>
      <c r="C227" s="2"/>
      <c r="D227" s="70"/>
      <c r="E227" s="70"/>
      <c r="F227" s="2"/>
      <c r="G227" s="2"/>
      <c r="H227" s="2"/>
    </row>
    <row r="228" spans="1:8" x14ac:dyDescent="0.35">
      <c r="A228" s="2"/>
      <c r="B228" s="2"/>
      <c r="C228" s="2"/>
      <c r="D228" s="70"/>
      <c r="E228" s="70"/>
      <c r="F228" s="2"/>
      <c r="G228" s="2"/>
      <c r="H228" s="2"/>
    </row>
    <row r="229" spans="1:8" x14ac:dyDescent="0.35">
      <c r="A229" s="2"/>
      <c r="B229" s="2"/>
      <c r="C229" s="2"/>
      <c r="D229" s="70"/>
      <c r="E229" s="70"/>
      <c r="F229" s="2"/>
      <c r="G229" s="2"/>
      <c r="H229" s="2"/>
    </row>
    <row r="230" spans="1:8" x14ac:dyDescent="0.35">
      <c r="A230" s="2"/>
      <c r="B230" s="2"/>
      <c r="C230" s="2"/>
      <c r="D230" s="70"/>
      <c r="E230" s="70"/>
      <c r="F230" s="2"/>
      <c r="G230" s="2"/>
      <c r="H230" s="2"/>
    </row>
    <row r="231" spans="1:8" x14ac:dyDescent="0.35">
      <c r="A231" s="2"/>
      <c r="B231" s="2"/>
      <c r="C231" s="2"/>
      <c r="D231" s="70"/>
      <c r="E231" s="70"/>
      <c r="F231" s="2"/>
      <c r="G231" s="2"/>
      <c r="H231" s="2"/>
    </row>
    <row r="232" spans="1:8" x14ac:dyDescent="0.35">
      <c r="A232" s="2"/>
      <c r="B232" s="2"/>
      <c r="C232" s="2"/>
      <c r="D232" s="70"/>
      <c r="E232" s="70"/>
      <c r="F232" s="2"/>
      <c r="G232" s="2"/>
      <c r="H232" s="2"/>
    </row>
    <row r="233" spans="1:8" x14ac:dyDescent="0.35">
      <c r="A233" s="2"/>
      <c r="B233" s="2"/>
      <c r="C233" s="2"/>
      <c r="D233" s="70"/>
      <c r="E233" s="70"/>
      <c r="F233" s="2"/>
      <c r="G233" s="2"/>
      <c r="H233" s="2"/>
    </row>
    <row r="234" spans="1:8" x14ac:dyDescent="0.35">
      <c r="A234" s="2"/>
      <c r="B234" s="2"/>
      <c r="C234" s="2"/>
      <c r="D234" s="70"/>
      <c r="E234" s="70"/>
      <c r="F234" s="2"/>
      <c r="G234" s="2"/>
      <c r="H234" s="2"/>
    </row>
    <row r="235" spans="1:8" x14ac:dyDescent="0.35">
      <c r="A235" s="2"/>
      <c r="B235" s="2"/>
      <c r="C235" s="2"/>
      <c r="D235" s="70"/>
      <c r="E235" s="70"/>
      <c r="F235" s="2"/>
      <c r="G235" s="2"/>
      <c r="H235" s="2"/>
    </row>
    <row r="236" spans="1:8" x14ac:dyDescent="0.35">
      <c r="A236" s="2"/>
      <c r="B236" s="2"/>
      <c r="C236" s="2"/>
      <c r="D236" s="70"/>
      <c r="E236" s="70"/>
      <c r="F236" s="2"/>
      <c r="G236" s="2"/>
      <c r="H236" s="2"/>
    </row>
    <row r="237" spans="1:8" x14ac:dyDescent="0.35">
      <c r="A237" s="2"/>
      <c r="B237" s="2"/>
      <c r="C237" s="2"/>
      <c r="D237" s="70"/>
      <c r="E237" s="70"/>
      <c r="F237" s="2"/>
      <c r="G237" s="2"/>
      <c r="H237" s="2"/>
    </row>
    <row r="238" spans="1:8" x14ac:dyDescent="0.35">
      <c r="A238" s="2"/>
      <c r="B238" s="2"/>
      <c r="C238" s="2"/>
      <c r="D238" s="70"/>
      <c r="E238" s="70"/>
      <c r="F238" s="2"/>
      <c r="G238" s="2"/>
      <c r="H238" s="2"/>
    </row>
    <row r="239" spans="1:8" x14ac:dyDescent="0.35">
      <c r="A239" s="2"/>
      <c r="B239" s="2"/>
      <c r="C239" s="2"/>
      <c r="D239" s="70"/>
      <c r="E239" s="70"/>
      <c r="F239" s="2"/>
      <c r="G239" s="2"/>
      <c r="H239" s="2"/>
    </row>
    <row r="240" spans="1:8" x14ac:dyDescent="0.35">
      <c r="A240" s="2"/>
      <c r="B240" s="2"/>
      <c r="C240" s="2"/>
      <c r="D240" s="70"/>
      <c r="E240" s="70"/>
      <c r="F240" s="2"/>
      <c r="G240" s="2"/>
      <c r="H240" s="2"/>
    </row>
    <row r="241" spans="1:8" x14ac:dyDescent="0.35">
      <c r="A241" s="2"/>
      <c r="B241" s="2"/>
      <c r="C241" s="2"/>
      <c r="D241" s="70"/>
      <c r="E241" s="70"/>
      <c r="F241" s="2"/>
      <c r="G241" s="2"/>
      <c r="H241" s="2"/>
    </row>
    <row r="242" spans="1:8" x14ac:dyDescent="0.35">
      <c r="A242" s="2"/>
      <c r="B242" s="2"/>
      <c r="C242" s="2"/>
      <c r="D242" s="70"/>
      <c r="E242" s="70"/>
      <c r="F242" s="2"/>
      <c r="G242" s="2"/>
      <c r="H242" s="2"/>
    </row>
    <row r="243" spans="1:8" x14ac:dyDescent="0.35">
      <c r="A243" s="2"/>
      <c r="B243" s="2"/>
      <c r="C243" s="2"/>
      <c r="D243" s="70"/>
      <c r="E243" s="70"/>
      <c r="F243" s="2"/>
      <c r="G243" s="2"/>
      <c r="H243" s="2"/>
    </row>
    <row r="244" spans="1:8" x14ac:dyDescent="0.35">
      <c r="A244" s="2"/>
      <c r="B244" s="2"/>
      <c r="C244" s="2"/>
      <c r="D244" s="70"/>
      <c r="E244" s="70"/>
      <c r="F244" s="2"/>
      <c r="G244" s="2"/>
      <c r="H244" s="2"/>
    </row>
    <row r="245" spans="1:8" x14ac:dyDescent="0.35">
      <c r="A245" s="2"/>
      <c r="B245" s="2"/>
      <c r="C245" s="2"/>
      <c r="D245" s="70"/>
      <c r="E245" s="70"/>
      <c r="F245" s="2"/>
      <c r="G245" s="2"/>
      <c r="H245" s="2"/>
    </row>
    <row r="246" spans="1:8" x14ac:dyDescent="0.35">
      <c r="A246" s="2"/>
      <c r="B246" s="2"/>
      <c r="C246" s="2"/>
      <c r="D246" s="70"/>
      <c r="E246" s="70"/>
      <c r="F246" s="2"/>
      <c r="G246" s="2"/>
      <c r="H246" s="2"/>
    </row>
    <row r="247" spans="1:8" x14ac:dyDescent="0.35">
      <c r="A247" s="2"/>
      <c r="B247" s="2"/>
      <c r="C247" s="2"/>
      <c r="D247" s="70"/>
      <c r="E247" s="70"/>
      <c r="F247" s="2"/>
      <c r="G247" s="2"/>
      <c r="H247" s="2"/>
    </row>
    <row r="248" spans="1:8" x14ac:dyDescent="0.35">
      <c r="A248" s="2"/>
      <c r="B248" s="2"/>
      <c r="C248" s="2"/>
      <c r="D248" s="70"/>
      <c r="E248" s="70"/>
      <c r="F248" s="2"/>
      <c r="G248" s="2"/>
      <c r="H248" s="2"/>
    </row>
    <row r="249" spans="1:8" x14ac:dyDescent="0.35">
      <c r="A249" s="2"/>
      <c r="B249" s="2"/>
      <c r="C249" s="2"/>
      <c r="D249" s="70"/>
      <c r="E249" s="70"/>
      <c r="F249" s="2"/>
      <c r="G249" s="2"/>
      <c r="H249" s="2"/>
    </row>
    <row r="250" spans="1:8" x14ac:dyDescent="0.35">
      <c r="A250" s="2"/>
      <c r="B250" s="2"/>
      <c r="C250" s="2"/>
      <c r="D250" s="70"/>
      <c r="E250" s="70"/>
      <c r="F250" s="2"/>
      <c r="G250" s="2"/>
      <c r="H250" s="2"/>
    </row>
    <row r="251" spans="1:8" x14ac:dyDescent="0.35">
      <c r="A251" s="2"/>
      <c r="B251" s="2"/>
      <c r="C251" s="2"/>
      <c r="D251" s="70"/>
      <c r="E251" s="70"/>
      <c r="F251" s="2"/>
      <c r="G251" s="2"/>
      <c r="H251" s="2"/>
    </row>
    <row r="252" spans="1:8" x14ac:dyDescent="0.35">
      <c r="A252" s="2"/>
      <c r="B252" s="2"/>
      <c r="C252" s="2"/>
      <c r="D252" s="70"/>
      <c r="E252" s="70"/>
      <c r="F252" s="2"/>
      <c r="G252" s="2"/>
      <c r="H252" s="2"/>
    </row>
    <row r="253" spans="1:8" x14ac:dyDescent="0.35">
      <c r="A253" s="2"/>
      <c r="B253" s="2"/>
      <c r="C253" s="2"/>
      <c r="D253" s="70"/>
      <c r="E253" s="70"/>
      <c r="F253" s="2"/>
      <c r="G253" s="2"/>
      <c r="H253" s="2"/>
    </row>
    <row r="254" spans="1:8" x14ac:dyDescent="0.35">
      <c r="A254" s="2"/>
      <c r="B254" s="2"/>
      <c r="C254" s="2"/>
      <c r="D254" s="70"/>
      <c r="E254" s="70"/>
      <c r="F254" s="2"/>
      <c r="G254" s="2"/>
      <c r="H254" s="2"/>
    </row>
    <row r="255" spans="1:8" x14ac:dyDescent="0.35">
      <c r="A255" s="2"/>
      <c r="B255" s="2"/>
      <c r="C255" s="2"/>
      <c r="D255" s="70"/>
      <c r="E255" s="70"/>
      <c r="F255" s="2"/>
      <c r="G255" s="2"/>
      <c r="H255" s="2"/>
    </row>
    <row r="256" spans="1:8" x14ac:dyDescent="0.35">
      <c r="A256" s="2"/>
      <c r="B256" s="2"/>
      <c r="C256" s="2"/>
      <c r="D256" s="70"/>
      <c r="E256" s="70"/>
      <c r="F256" s="2"/>
      <c r="G256" s="2"/>
      <c r="H256" s="2"/>
    </row>
    <row r="257" spans="1:8" x14ac:dyDescent="0.35">
      <c r="A257" s="2"/>
      <c r="B257" s="2"/>
      <c r="C257" s="2"/>
      <c r="D257" s="70"/>
      <c r="E257" s="70"/>
      <c r="F257" s="2"/>
      <c r="G257" s="2"/>
      <c r="H257" s="2"/>
    </row>
    <row r="258" spans="1:8" x14ac:dyDescent="0.35">
      <c r="A258" s="2"/>
      <c r="B258" s="2"/>
      <c r="C258" s="2"/>
      <c r="D258" s="70"/>
      <c r="E258" s="70"/>
      <c r="F258" s="2"/>
      <c r="G258" s="2"/>
      <c r="H258" s="2"/>
    </row>
    <row r="259" spans="1:8" x14ac:dyDescent="0.35">
      <c r="A259" s="2"/>
      <c r="B259" s="2"/>
      <c r="C259" s="2"/>
      <c r="D259" s="70"/>
      <c r="E259" s="70"/>
      <c r="F259" s="2"/>
      <c r="G259" s="2"/>
      <c r="H259" s="2"/>
    </row>
    <row r="260" spans="1:8" x14ac:dyDescent="0.35">
      <c r="A260" s="2"/>
      <c r="B260" s="2"/>
      <c r="C260" s="2"/>
      <c r="D260" s="70"/>
      <c r="E260" s="70"/>
      <c r="F260" s="2"/>
      <c r="G260" s="2"/>
      <c r="H260" s="2"/>
    </row>
    <row r="261" spans="1:8" x14ac:dyDescent="0.35">
      <c r="A261" s="2"/>
      <c r="B261" s="2"/>
      <c r="C261" s="2"/>
      <c r="D261" s="70"/>
      <c r="E261" s="70"/>
      <c r="F261" s="2"/>
      <c r="G261" s="2"/>
      <c r="H261" s="2"/>
    </row>
    <row r="262" spans="1:8" x14ac:dyDescent="0.35">
      <c r="A262" s="2"/>
      <c r="B262" s="2"/>
      <c r="C262" s="2"/>
      <c r="D262" s="70"/>
      <c r="E262" s="70"/>
      <c r="F262" s="2"/>
      <c r="G262" s="2"/>
      <c r="H262" s="2"/>
    </row>
    <row r="263" spans="1:8" x14ac:dyDescent="0.35">
      <c r="A263" s="2"/>
      <c r="B263" s="2"/>
      <c r="C263" s="2"/>
      <c r="D263" s="70"/>
      <c r="E263" s="70"/>
      <c r="F263" s="2"/>
      <c r="G263" s="2"/>
      <c r="H263" s="2"/>
    </row>
    <row r="264" spans="1:8" x14ac:dyDescent="0.35">
      <c r="A264" s="2"/>
      <c r="B264" s="2"/>
      <c r="C264" s="2"/>
      <c r="D264" s="70"/>
      <c r="E264" s="70"/>
      <c r="F264" s="2"/>
      <c r="G264" s="2"/>
      <c r="H264" s="2"/>
    </row>
    <row r="265" spans="1:8" x14ac:dyDescent="0.35">
      <c r="A265" s="2"/>
      <c r="B265" s="2"/>
      <c r="C265" s="2"/>
      <c r="D265" s="70"/>
      <c r="E265" s="70"/>
      <c r="F265" s="2"/>
      <c r="G265" s="2"/>
      <c r="H265" s="2"/>
    </row>
    <row r="266" spans="1:8" x14ac:dyDescent="0.35">
      <c r="A266" s="2"/>
      <c r="B266" s="2"/>
      <c r="C266" s="2"/>
      <c r="D266" s="70"/>
      <c r="E266" s="70"/>
      <c r="F266" s="2"/>
      <c r="G266" s="2"/>
      <c r="H266" s="2"/>
    </row>
    <row r="267" spans="1:8" x14ac:dyDescent="0.35">
      <c r="A267" s="2"/>
      <c r="B267" s="2"/>
      <c r="C267" s="2"/>
      <c r="D267" s="70"/>
      <c r="E267" s="70"/>
      <c r="F267" s="2"/>
      <c r="G267" s="2"/>
      <c r="H267" s="2"/>
    </row>
    <row r="268" spans="1:8" x14ac:dyDescent="0.35">
      <c r="A268" s="2"/>
      <c r="B268" s="2"/>
      <c r="C268" s="2"/>
      <c r="D268" s="70"/>
      <c r="E268" s="70"/>
      <c r="F268" s="2"/>
      <c r="G268" s="2"/>
      <c r="H268" s="2"/>
    </row>
    <row r="269" spans="1:8" x14ac:dyDescent="0.35">
      <c r="A269" s="2"/>
      <c r="B269" s="2"/>
      <c r="C269" s="2"/>
      <c r="D269" s="70"/>
      <c r="E269" s="70"/>
      <c r="F269" s="2"/>
      <c r="G269" s="2"/>
      <c r="H269" s="2"/>
    </row>
    <row r="270" spans="1:8" x14ac:dyDescent="0.35">
      <c r="A270" s="2"/>
      <c r="B270" s="2"/>
      <c r="C270" s="2"/>
      <c r="D270" s="70"/>
      <c r="E270" s="70"/>
      <c r="F270" s="2"/>
      <c r="G270" s="2"/>
      <c r="H270" s="2"/>
    </row>
    <row r="271" spans="1:8" x14ac:dyDescent="0.35">
      <c r="A271" s="2"/>
      <c r="B271" s="2"/>
      <c r="C271" s="2"/>
      <c r="D271" s="70"/>
      <c r="E271" s="70"/>
      <c r="F271" s="2"/>
      <c r="G271" s="2"/>
      <c r="H271" s="2"/>
    </row>
    <row r="272" spans="1:8" x14ac:dyDescent="0.35">
      <c r="A272" s="2"/>
      <c r="B272" s="2"/>
      <c r="C272" s="2"/>
      <c r="D272" s="70"/>
      <c r="E272" s="70"/>
      <c r="F272" s="2"/>
      <c r="G272" s="2"/>
      <c r="H272" s="2"/>
    </row>
    <row r="273" spans="1:8" x14ac:dyDescent="0.35">
      <c r="A273" s="2"/>
      <c r="B273" s="2"/>
      <c r="C273" s="2"/>
      <c r="D273" s="70"/>
      <c r="E273" s="70"/>
      <c r="F273" s="2"/>
      <c r="G273" s="2"/>
      <c r="H273" s="2"/>
    </row>
    <row r="274" spans="1:8" x14ac:dyDescent="0.35">
      <c r="A274" s="2"/>
      <c r="B274" s="2"/>
      <c r="C274" s="2"/>
      <c r="D274" s="70"/>
      <c r="E274" s="70"/>
      <c r="F274" s="2"/>
      <c r="G274" s="2"/>
      <c r="H274" s="2"/>
    </row>
    <row r="275" spans="1:8" x14ac:dyDescent="0.35">
      <c r="A275" s="2"/>
      <c r="B275" s="2"/>
      <c r="C275" s="2"/>
      <c r="D275" s="70"/>
      <c r="E275" s="70"/>
      <c r="F275" s="2"/>
      <c r="G275" s="2"/>
      <c r="H275" s="2"/>
    </row>
    <row r="276" spans="1:8" x14ac:dyDescent="0.35">
      <c r="A276" s="2"/>
      <c r="B276" s="2"/>
      <c r="C276" s="2"/>
      <c r="D276" s="70"/>
      <c r="E276" s="70"/>
      <c r="F276" s="2"/>
      <c r="G276" s="2"/>
      <c r="H276" s="2"/>
    </row>
    <row r="277" spans="1:8" x14ac:dyDescent="0.35">
      <c r="A277" s="2"/>
      <c r="B277" s="2"/>
      <c r="C277" s="2"/>
      <c r="D277" s="70"/>
      <c r="E277" s="70"/>
      <c r="F277" s="2"/>
      <c r="G277" s="2"/>
      <c r="H277" s="2"/>
    </row>
    <row r="278" spans="1:8" x14ac:dyDescent="0.35">
      <c r="A278" s="2"/>
      <c r="B278" s="2"/>
      <c r="C278" s="2"/>
      <c r="D278" s="70"/>
      <c r="E278" s="70"/>
      <c r="F278" s="2"/>
      <c r="G278" s="2"/>
      <c r="H278" s="2"/>
    </row>
    <row r="279" spans="1:8" x14ac:dyDescent="0.35">
      <c r="A279" s="2"/>
      <c r="B279" s="2"/>
      <c r="C279" s="2"/>
      <c r="D279" s="70"/>
      <c r="E279" s="70"/>
      <c r="F279" s="2"/>
      <c r="G279" s="2"/>
      <c r="H279" s="2"/>
    </row>
    <row r="280" spans="1:8" x14ac:dyDescent="0.35">
      <c r="A280" s="2"/>
      <c r="B280" s="2"/>
      <c r="C280" s="2"/>
      <c r="D280" s="70"/>
      <c r="E280" s="70"/>
      <c r="F280" s="2"/>
      <c r="G280" s="2"/>
      <c r="H280" s="2"/>
    </row>
    <row r="281" spans="1:8" x14ac:dyDescent="0.35">
      <c r="A281" s="2"/>
      <c r="B281" s="2"/>
      <c r="C281" s="2"/>
      <c r="D281" s="70"/>
      <c r="E281" s="70"/>
      <c r="F281" s="2"/>
      <c r="G281" s="2"/>
      <c r="H281" s="2"/>
    </row>
    <row r="282" spans="1:8" x14ac:dyDescent="0.35">
      <c r="A282" s="2"/>
      <c r="B282" s="2"/>
      <c r="C282" s="2"/>
      <c r="D282" s="70"/>
      <c r="E282" s="70"/>
      <c r="F282" s="2"/>
      <c r="G282" s="2"/>
      <c r="H282" s="2"/>
    </row>
    <row r="283" spans="1:8" x14ac:dyDescent="0.35">
      <c r="A283" s="2"/>
      <c r="B283" s="2"/>
      <c r="C283" s="2"/>
      <c r="D283" s="70"/>
      <c r="E283" s="70"/>
      <c r="F283" s="2"/>
      <c r="G283" s="2"/>
      <c r="H283" s="2"/>
    </row>
    <row r="284" spans="1:8" x14ac:dyDescent="0.35">
      <c r="A284" s="2"/>
      <c r="B284" s="2"/>
      <c r="C284" s="2"/>
      <c r="D284" s="70"/>
      <c r="E284" s="70"/>
      <c r="F284" s="2"/>
      <c r="G284" s="2"/>
      <c r="H284" s="2"/>
    </row>
    <row r="285" spans="1:8" x14ac:dyDescent="0.35">
      <c r="A285" s="2"/>
      <c r="B285" s="2"/>
      <c r="C285" s="2"/>
      <c r="D285" s="70"/>
      <c r="E285" s="70"/>
      <c r="F285" s="2"/>
      <c r="G285" s="2"/>
      <c r="H285" s="2"/>
    </row>
    <row r="286" spans="1:8" x14ac:dyDescent="0.35">
      <c r="A286" s="2"/>
      <c r="B286" s="2"/>
      <c r="C286" s="2"/>
      <c r="D286" s="70"/>
      <c r="E286" s="70"/>
      <c r="F286" s="2"/>
      <c r="G286" s="2"/>
      <c r="H286" s="2"/>
    </row>
    <row r="287" spans="1:8" x14ac:dyDescent="0.35">
      <c r="A287" s="2"/>
      <c r="B287" s="2"/>
      <c r="C287" s="2"/>
      <c r="D287" s="70"/>
      <c r="E287" s="70"/>
      <c r="F287" s="2"/>
      <c r="G287" s="2"/>
      <c r="H287" s="2"/>
    </row>
    <row r="288" spans="1:8" x14ac:dyDescent="0.35">
      <c r="A288" s="2"/>
      <c r="B288" s="2"/>
      <c r="C288" s="2"/>
      <c r="D288" s="70"/>
      <c r="E288" s="70"/>
      <c r="F288" s="2"/>
      <c r="G288" s="2"/>
      <c r="H288" s="2"/>
    </row>
    <row r="289" spans="1:8" x14ac:dyDescent="0.35">
      <c r="A289" s="2"/>
      <c r="B289" s="2"/>
      <c r="C289" s="2"/>
      <c r="D289" s="70"/>
      <c r="E289" s="70"/>
      <c r="F289" s="2"/>
      <c r="G289" s="2"/>
      <c r="H289" s="2"/>
    </row>
    <row r="290" spans="1:8" x14ac:dyDescent="0.35">
      <c r="A290" s="2"/>
      <c r="B290" s="2"/>
      <c r="C290" s="2"/>
      <c r="D290" s="70"/>
      <c r="E290" s="70"/>
      <c r="F290" s="2"/>
      <c r="G290" s="2"/>
      <c r="H290" s="2"/>
    </row>
    <row r="291" spans="1:8" x14ac:dyDescent="0.35">
      <c r="A291" s="2"/>
      <c r="B291" s="2"/>
      <c r="C291" s="2"/>
      <c r="D291" s="70"/>
      <c r="E291" s="70"/>
      <c r="F291" s="2"/>
      <c r="G291" s="2"/>
      <c r="H291" s="2"/>
    </row>
    <row r="292" spans="1:8" x14ac:dyDescent="0.35">
      <c r="A292" s="2"/>
      <c r="B292" s="2"/>
      <c r="C292" s="2"/>
      <c r="D292" s="70"/>
      <c r="E292" s="70"/>
      <c r="F292" s="2"/>
      <c r="G292" s="2"/>
      <c r="H292" s="2"/>
    </row>
    <row r="293" spans="1:8" x14ac:dyDescent="0.35">
      <c r="A293" s="2"/>
      <c r="B293" s="2"/>
      <c r="C293" s="2"/>
      <c r="D293" s="70"/>
      <c r="E293" s="70"/>
      <c r="F293" s="2"/>
      <c r="G293" s="2"/>
      <c r="H293" s="2"/>
    </row>
    <row r="294" spans="1:8" x14ac:dyDescent="0.35">
      <c r="A294" s="2"/>
      <c r="B294" s="2"/>
      <c r="C294" s="2"/>
      <c r="D294" s="70"/>
      <c r="E294" s="70"/>
      <c r="F294" s="2"/>
      <c r="G294" s="2"/>
      <c r="H294" s="2"/>
    </row>
    <row r="295" spans="1:8" x14ac:dyDescent="0.35">
      <c r="A295" s="2"/>
      <c r="B295" s="2"/>
      <c r="C295" s="2"/>
      <c r="D295" s="70"/>
      <c r="E295" s="70"/>
      <c r="F295" s="2"/>
      <c r="G295" s="2"/>
      <c r="H295" s="2"/>
    </row>
    <row r="296" spans="1:8" x14ac:dyDescent="0.35">
      <c r="A296" s="2"/>
      <c r="B296" s="2"/>
      <c r="C296" s="2"/>
      <c r="D296" s="70"/>
      <c r="E296" s="70"/>
      <c r="F296" s="2"/>
      <c r="G296" s="2"/>
      <c r="H296" s="2"/>
    </row>
    <row r="297" spans="1:8" x14ac:dyDescent="0.35">
      <c r="A297" s="2"/>
      <c r="B297" s="2"/>
      <c r="C297" s="2"/>
      <c r="D297" s="70"/>
      <c r="E297" s="70"/>
      <c r="F297" s="2"/>
      <c r="G297" s="2"/>
      <c r="H297" s="2"/>
    </row>
    <row r="298" spans="1:8" x14ac:dyDescent="0.35">
      <c r="A298" s="2"/>
      <c r="B298" s="2"/>
      <c r="C298" s="2"/>
      <c r="D298" s="70"/>
      <c r="E298" s="70"/>
      <c r="F298" s="2"/>
      <c r="G298" s="2"/>
      <c r="H298" s="2"/>
    </row>
    <row r="299" spans="1:8" x14ac:dyDescent="0.35">
      <c r="A299" s="2"/>
      <c r="B299" s="2"/>
      <c r="C299" s="2"/>
      <c r="D299" s="70"/>
      <c r="E299" s="70"/>
      <c r="F299" s="2"/>
      <c r="G299" s="2"/>
      <c r="H299" s="2"/>
    </row>
    <row r="300" spans="1:8" x14ac:dyDescent="0.35">
      <c r="A300" s="2"/>
      <c r="B300" s="2"/>
      <c r="C300" s="2"/>
      <c r="D300" s="70"/>
      <c r="E300" s="70"/>
      <c r="F300" s="2"/>
      <c r="G300" s="2"/>
      <c r="H300" s="2"/>
    </row>
    <row r="301" spans="1:8" x14ac:dyDescent="0.35">
      <c r="A301" s="2"/>
      <c r="B301" s="2"/>
      <c r="C301" s="2"/>
      <c r="D301" s="70"/>
      <c r="E301" s="70"/>
      <c r="F301" s="2"/>
      <c r="G301" s="2"/>
      <c r="H301" s="2"/>
    </row>
    <row r="302" spans="1:8" x14ac:dyDescent="0.35">
      <c r="A302" s="2"/>
      <c r="B302" s="2"/>
      <c r="C302" s="2"/>
      <c r="D302" s="70"/>
      <c r="E302" s="70"/>
      <c r="F302" s="2"/>
      <c r="G302" s="2"/>
      <c r="H302" s="2"/>
    </row>
    <row r="303" spans="1:8" x14ac:dyDescent="0.35">
      <c r="A303" s="2"/>
      <c r="B303" s="2"/>
      <c r="C303" s="2"/>
      <c r="D303" s="70"/>
      <c r="E303" s="70"/>
      <c r="F303" s="2"/>
      <c r="G303" s="2"/>
      <c r="H303" s="2"/>
    </row>
    <row r="304" spans="1:8" x14ac:dyDescent="0.35">
      <c r="A304" s="2"/>
      <c r="B304" s="2"/>
      <c r="C304" s="2"/>
      <c r="D304" s="70"/>
      <c r="E304" s="70"/>
      <c r="F304" s="2"/>
      <c r="G304" s="2"/>
      <c r="H304" s="2"/>
    </row>
    <row r="305" spans="1:8" x14ac:dyDescent="0.35">
      <c r="A305" s="2"/>
      <c r="B305" s="2"/>
      <c r="C305" s="2"/>
      <c r="D305" s="70"/>
      <c r="E305" s="70"/>
      <c r="F305" s="2"/>
      <c r="G305" s="2"/>
      <c r="H305" s="2"/>
    </row>
    <row r="306" spans="1:8" x14ac:dyDescent="0.35">
      <c r="A306" s="2"/>
      <c r="B306" s="2"/>
      <c r="C306" s="2"/>
      <c r="D306" s="70"/>
      <c r="E306" s="70"/>
      <c r="F306" s="2"/>
      <c r="G306" s="2"/>
      <c r="H306" s="2"/>
    </row>
    <row r="307" spans="1:8" x14ac:dyDescent="0.35">
      <c r="A307" s="2"/>
      <c r="B307" s="2"/>
      <c r="C307" s="2"/>
      <c r="D307" s="70"/>
      <c r="E307" s="70"/>
      <c r="F307" s="2"/>
      <c r="G307" s="2"/>
      <c r="H307" s="2"/>
    </row>
    <row r="308" spans="1:8" x14ac:dyDescent="0.35">
      <c r="A308" s="2"/>
      <c r="B308" s="2"/>
      <c r="C308" s="2"/>
      <c r="D308" s="70"/>
      <c r="E308" s="70"/>
      <c r="F308" s="2"/>
      <c r="G308" s="2"/>
      <c r="H308" s="2"/>
    </row>
    <row r="309" spans="1:8" x14ac:dyDescent="0.35">
      <c r="A309" s="2"/>
      <c r="B309" s="2"/>
      <c r="C309" s="2"/>
      <c r="D309" s="70"/>
      <c r="E309" s="70"/>
      <c r="F309" s="2"/>
      <c r="G309" s="2"/>
      <c r="H309" s="2"/>
    </row>
    <row r="310" spans="1:8" x14ac:dyDescent="0.35">
      <c r="A310" s="2"/>
      <c r="B310" s="2"/>
      <c r="C310" s="2"/>
      <c r="D310" s="70"/>
      <c r="E310" s="70"/>
      <c r="F310" s="2"/>
      <c r="G310" s="2"/>
      <c r="H310" s="2"/>
    </row>
    <row r="311" spans="1:8" x14ac:dyDescent="0.35">
      <c r="A311" s="2"/>
      <c r="B311" s="2"/>
      <c r="C311" s="2"/>
      <c r="D311" s="70"/>
      <c r="E311" s="70"/>
      <c r="F311" s="2"/>
      <c r="G311" s="2"/>
      <c r="H311" s="2"/>
    </row>
    <row r="312" spans="1:8" x14ac:dyDescent="0.35">
      <c r="A312" s="2"/>
      <c r="B312" s="2"/>
      <c r="C312" s="2"/>
      <c r="D312" s="70"/>
      <c r="E312" s="70"/>
      <c r="F312" s="2"/>
      <c r="G312" s="2"/>
      <c r="H312" s="2"/>
    </row>
    <row r="313" spans="1:8" x14ac:dyDescent="0.35">
      <c r="A313" s="2"/>
      <c r="B313" s="2"/>
      <c r="C313" s="2"/>
      <c r="D313" s="70"/>
      <c r="E313" s="70"/>
      <c r="F313" s="2"/>
      <c r="G313" s="2"/>
      <c r="H313" s="2"/>
    </row>
    <row r="314" spans="1:8" x14ac:dyDescent="0.35">
      <c r="A314" s="2"/>
      <c r="B314" s="2"/>
      <c r="C314" s="2"/>
      <c r="D314" s="70"/>
      <c r="E314" s="70"/>
      <c r="F314" s="2"/>
      <c r="G314" s="2"/>
      <c r="H314" s="2"/>
    </row>
    <row r="315" spans="1:8" x14ac:dyDescent="0.35">
      <c r="A315" s="2"/>
      <c r="B315" s="2"/>
      <c r="C315" s="2"/>
      <c r="D315" s="70"/>
      <c r="E315" s="70"/>
      <c r="F315" s="2"/>
      <c r="G315" s="2"/>
      <c r="H315" s="2"/>
    </row>
    <row r="316" spans="1:8" x14ac:dyDescent="0.35">
      <c r="A316" s="2"/>
      <c r="B316" s="2"/>
      <c r="C316" s="2"/>
      <c r="D316" s="70"/>
      <c r="E316" s="70"/>
      <c r="F316" s="2"/>
      <c r="G316" s="2"/>
      <c r="H316" s="2"/>
    </row>
    <row r="317" spans="1:8" x14ac:dyDescent="0.35">
      <c r="A317" s="2"/>
      <c r="B317" s="2"/>
      <c r="C317" s="2"/>
      <c r="D317" s="70"/>
      <c r="E317" s="70"/>
      <c r="F317" s="2"/>
      <c r="G317" s="2"/>
      <c r="H317" s="2"/>
    </row>
    <row r="318" spans="1:8" x14ac:dyDescent="0.35">
      <c r="A318" s="2"/>
      <c r="B318" s="2"/>
      <c r="C318" s="2"/>
      <c r="D318" s="70"/>
      <c r="E318" s="70"/>
      <c r="F318" s="2"/>
      <c r="G318" s="2"/>
      <c r="H318" s="2"/>
    </row>
    <row r="319" spans="1:8" x14ac:dyDescent="0.35">
      <c r="A319" s="2"/>
      <c r="B319" s="2"/>
      <c r="C319" s="2"/>
      <c r="D319" s="70"/>
      <c r="E319" s="70"/>
      <c r="F319" s="2"/>
      <c r="G319" s="2"/>
      <c r="H319" s="2"/>
    </row>
    <row r="320" spans="1:8" x14ac:dyDescent="0.35">
      <c r="A320" s="2"/>
      <c r="B320" s="2"/>
      <c r="C320" s="2"/>
      <c r="D320" s="70"/>
      <c r="E320" s="70"/>
      <c r="F320" s="2"/>
      <c r="G320" s="2"/>
      <c r="H320" s="2"/>
    </row>
    <row r="321" spans="1:8" x14ac:dyDescent="0.35">
      <c r="A321" s="2"/>
      <c r="B321" s="2"/>
      <c r="C321" s="2"/>
      <c r="D321" s="70"/>
      <c r="E321" s="70"/>
      <c r="F321" s="2"/>
      <c r="G321" s="2"/>
      <c r="H321" s="2"/>
    </row>
    <row r="322" spans="1:8" x14ac:dyDescent="0.35">
      <c r="A322" s="2"/>
      <c r="B322" s="2"/>
      <c r="C322" s="2"/>
      <c r="D322" s="70"/>
      <c r="E322" s="70"/>
      <c r="F322" s="2"/>
      <c r="G322" s="2"/>
      <c r="H322" s="2"/>
    </row>
    <row r="323" spans="1:8" x14ac:dyDescent="0.35">
      <c r="A323" s="2"/>
      <c r="B323" s="2"/>
      <c r="C323" s="2"/>
      <c r="D323" s="70"/>
      <c r="E323" s="70"/>
      <c r="F323" s="2"/>
      <c r="G323" s="2"/>
      <c r="H323" s="2"/>
    </row>
    <row r="324" spans="1:8" x14ac:dyDescent="0.35">
      <c r="A324" s="2"/>
      <c r="B324" s="2"/>
      <c r="C324" s="2"/>
      <c r="D324" s="70"/>
      <c r="E324" s="70"/>
      <c r="F324" s="2"/>
      <c r="G324" s="2"/>
      <c r="H324" s="2"/>
    </row>
    <row r="325" spans="1:8" x14ac:dyDescent="0.35">
      <c r="A325" s="2"/>
      <c r="B325" s="2"/>
      <c r="C325" s="2"/>
      <c r="D325" s="70"/>
      <c r="E325" s="70"/>
      <c r="F325" s="2"/>
      <c r="G325" s="2"/>
      <c r="H325" s="2"/>
    </row>
    <row r="326" spans="1:8" x14ac:dyDescent="0.35">
      <c r="A326" s="2"/>
      <c r="B326" s="2"/>
      <c r="C326" s="2"/>
      <c r="D326" s="70"/>
      <c r="E326" s="70"/>
      <c r="F326" s="2"/>
      <c r="G326" s="2"/>
      <c r="H326" s="2"/>
    </row>
    <row r="327" spans="1:8" x14ac:dyDescent="0.35">
      <c r="A327" s="2"/>
      <c r="B327" s="2"/>
      <c r="C327" s="2"/>
      <c r="D327" s="70"/>
      <c r="E327" s="70"/>
      <c r="F327" s="2"/>
      <c r="G327" s="2"/>
      <c r="H327" s="2"/>
    </row>
    <row r="328" spans="1:8" x14ac:dyDescent="0.35">
      <c r="A328" s="2"/>
      <c r="B328" s="2"/>
      <c r="C328" s="2"/>
      <c r="D328" s="70"/>
      <c r="E328" s="70"/>
      <c r="F328" s="2"/>
      <c r="G328" s="2"/>
      <c r="H328" s="2"/>
    </row>
    <row r="329" spans="1:8" x14ac:dyDescent="0.35">
      <c r="A329" s="2"/>
      <c r="B329" s="2"/>
      <c r="C329" s="2"/>
      <c r="D329" s="70"/>
      <c r="E329" s="70"/>
      <c r="F329" s="2"/>
      <c r="G329" s="2"/>
      <c r="H329" s="2"/>
    </row>
    <row r="330" spans="1:8" x14ac:dyDescent="0.35">
      <c r="A330" s="2"/>
      <c r="B330" s="2"/>
      <c r="C330" s="2"/>
      <c r="D330" s="70"/>
      <c r="E330" s="70"/>
      <c r="F330" s="2"/>
      <c r="G330" s="2"/>
      <c r="H330" s="2"/>
    </row>
    <row r="331" spans="1:8" x14ac:dyDescent="0.35">
      <c r="A331" s="2"/>
      <c r="B331" s="2"/>
      <c r="C331" s="2"/>
      <c r="D331" s="70"/>
      <c r="E331" s="70"/>
      <c r="F331" s="2"/>
      <c r="G331" s="2"/>
      <c r="H331" s="2"/>
    </row>
    <row r="332" spans="1:8" x14ac:dyDescent="0.35">
      <c r="A332" s="2"/>
      <c r="B332" s="2"/>
      <c r="C332" s="2"/>
      <c r="D332" s="70"/>
      <c r="E332" s="70"/>
      <c r="F332" s="2"/>
      <c r="G332" s="2"/>
      <c r="H332" s="2"/>
    </row>
    <row r="333" spans="1:8" x14ac:dyDescent="0.35">
      <c r="A333" s="2"/>
      <c r="B333" s="2"/>
      <c r="C333" s="2"/>
      <c r="D333" s="70"/>
      <c r="E333" s="70"/>
      <c r="F333" s="2"/>
      <c r="G333" s="2"/>
      <c r="H333" s="2"/>
    </row>
    <row r="334" spans="1:8" x14ac:dyDescent="0.35">
      <c r="A334" s="2"/>
      <c r="B334" s="2"/>
      <c r="C334" s="2"/>
      <c r="D334" s="70"/>
      <c r="E334" s="70"/>
      <c r="F334" s="2"/>
      <c r="G334" s="2"/>
      <c r="H334" s="2"/>
    </row>
    <row r="335" spans="1:8" x14ac:dyDescent="0.35">
      <c r="A335" s="2"/>
      <c r="B335" s="2"/>
      <c r="C335" s="2"/>
      <c r="D335" s="70"/>
      <c r="E335" s="70"/>
      <c r="F335" s="2"/>
      <c r="G335" s="2"/>
      <c r="H335" s="2"/>
    </row>
    <row r="336" spans="1:8" x14ac:dyDescent="0.35">
      <c r="A336" s="2"/>
      <c r="B336" s="2"/>
      <c r="C336" s="2"/>
      <c r="D336" s="70"/>
      <c r="E336" s="70"/>
      <c r="F336" s="2"/>
      <c r="G336" s="2"/>
      <c r="H336" s="2"/>
    </row>
    <row r="337" spans="1:8" x14ac:dyDescent="0.35">
      <c r="A337" s="2"/>
      <c r="B337" s="2"/>
      <c r="C337" s="2"/>
      <c r="D337" s="70"/>
      <c r="E337" s="70"/>
      <c r="F337" s="2"/>
      <c r="G337" s="2"/>
      <c r="H337" s="2"/>
    </row>
    <row r="338" spans="1:8" x14ac:dyDescent="0.35">
      <c r="A338" s="2"/>
      <c r="B338" s="2"/>
      <c r="C338" s="2"/>
      <c r="D338" s="70"/>
      <c r="E338" s="70"/>
      <c r="F338" s="2"/>
      <c r="G338" s="2"/>
      <c r="H338" s="2"/>
    </row>
    <row r="339" spans="1:8" x14ac:dyDescent="0.35">
      <c r="A339" s="2"/>
      <c r="B339" s="2"/>
      <c r="C339" s="2"/>
      <c r="D339" s="70"/>
      <c r="E339" s="70"/>
      <c r="F339" s="2"/>
      <c r="G339" s="2"/>
      <c r="H339" s="2"/>
    </row>
    <row r="340" spans="1:8" x14ac:dyDescent="0.35">
      <c r="A340" s="2"/>
      <c r="B340" s="2"/>
      <c r="C340" s="2"/>
      <c r="D340" s="70"/>
      <c r="E340" s="70"/>
      <c r="F340" s="2"/>
      <c r="G340" s="2"/>
      <c r="H340" s="2"/>
    </row>
    <row r="341" spans="1:8" x14ac:dyDescent="0.35">
      <c r="A341" s="2"/>
      <c r="B341" s="2"/>
      <c r="C341" s="2"/>
      <c r="D341" s="70"/>
      <c r="E341" s="70"/>
      <c r="F341" s="2"/>
      <c r="G341" s="2"/>
      <c r="H341" s="2"/>
    </row>
    <row r="342" spans="1:8" x14ac:dyDescent="0.35">
      <c r="A342" s="2"/>
      <c r="B342" s="2"/>
      <c r="C342" s="2"/>
      <c r="D342" s="70"/>
      <c r="E342" s="70"/>
      <c r="F342" s="2"/>
      <c r="G342" s="2"/>
      <c r="H342" s="2"/>
    </row>
    <row r="343" spans="1:8" x14ac:dyDescent="0.35">
      <c r="A343" s="2"/>
      <c r="B343" s="2"/>
      <c r="C343" s="2"/>
      <c r="D343" s="70"/>
      <c r="E343" s="70"/>
      <c r="F343" s="2"/>
      <c r="G343" s="2"/>
      <c r="H343" s="2"/>
    </row>
    <row r="344" spans="1:8" x14ac:dyDescent="0.35">
      <c r="A344" s="2"/>
      <c r="B344" s="2"/>
      <c r="C344" s="2"/>
      <c r="D344" s="70"/>
      <c r="E344" s="70"/>
      <c r="F344" s="2"/>
      <c r="G344" s="2"/>
      <c r="H344" s="2"/>
    </row>
    <row r="345" spans="1:8" x14ac:dyDescent="0.35">
      <c r="A345" s="2"/>
      <c r="B345" s="2"/>
      <c r="C345" s="2"/>
      <c r="D345" s="70"/>
      <c r="E345" s="70"/>
      <c r="F345" s="2"/>
      <c r="G345" s="2"/>
      <c r="H345" s="2"/>
    </row>
    <row r="346" spans="1:8" x14ac:dyDescent="0.35">
      <c r="A346" s="2"/>
      <c r="B346" s="2"/>
      <c r="C346" s="2"/>
      <c r="D346" s="70"/>
      <c r="E346" s="70"/>
      <c r="F346" s="2"/>
      <c r="G346" s="2"/>
      <c r="H346" s="2"/>
    </row>
    <row r="347" spans="1:8" x14ac:dyDescent="0.35">
      <c r="A347" s="2"/>
      <c r="B347" s="2"/>
      <c r="C347" s="2"/>
      <c r="D347" s="70"/>
      <c r="E347" s="70"/>
      <c r="F347" s="2"/>
      <c r="G347" s="2"/>
      <c r="H347" s="2"/>
    </row>
    <row r="348" spans="1:8" x14ac:dyDescent="0.35">
      <c r="A348" s="2"/>
      <c r="B348" s="2"/>
      <c r="C348" s="2"/>
      <c r="D348" s="70"/>
      <c r="E348" s="70"/>
      <c r="F348" s="2"/>
      <c r="G348" s="2"/>
      <c r="H348" s="2"/>
    </row>
    <row r="349" spans="1:8" x14ac:dyDescent="0.35">
      <c r="A349" s="2"/>
      <c r="B349" s="2"/>
      <c r="C349" s="2"/>
      <c r="D349" s="70"/>
      <c r="E349" s="70"/>
      <c r="F349" s="2"/>
      <c r="G349" s="2"/>
      <c r="H349" s="2"/>
    </row>
    <row r="350" spans="1:8" x14ac:dyDescent="0.35">
      <c r="A350" s="2"/>
      <c r="B350" s="2"/>
      <c r="C350" s="2"/>
      <c r="D350" s="70"/>
      <c r="E350" s="70"/>
      <c r="F350" s="2"/>
      <c r="G350" s="2"/>
      <c r="H350" s="2"/>
    </row>
    <row r="351" spans="1:8" x14ac:dyDescent="0.35">
      <c r="A351" s="2"/>
      <c r="B351" s="2"/>
      <c r="C351" s="2"/>
      <c r="D351" s="70"/>
      <c r="E351" s="70"/>
      <c r="F351" s="2"/>
      <c r="G351" s="2"/>
      <c r="H351" s="2"/>
    </row>
    <row r="352" spans="1:8" x14ac:dyDescent="0.35">
      <c r="A352" s="2"/>
      <c r="B352" s="2"/>
      <c r="C352" s="2"/>
      <c r="D352" s="70"/>
      <c r="E352" s="70"/>
      <c r="F352" s="2"/>
      <c r="G352" s="2"/>
      <c r="H352" s="2"/>
    </row>
    <row r="353" spans="1:8" x14ac:dyDescent="0.35">
      <c r="A353" s="2"/>
      <c r="B353" s="2"/>
      <c r="C353" s="2"/>
      <c r="D353" s="70"/>
      <c r="E353" s="70"/>
      <c r="F353" s="2"/>
      <c r="G353" s="2"/>
      <c r="H353" s="2"/>
    </row>
    <row r="354" spans="1:8" x14ac:dyDescent="0.35">
      <c r="A354" s="2"/>
      <c r="B354" s="2"/>
      <c r="C354" s="2"/>
      <c r="D354" s="70"/>
      <c r="E354" s="70"/>
      <c r="F354" s="2"/>
      <c r="G354" s="2"/>
      <c r="H354" s="2"/>
    </row>
    <row r="355" spans="1:8" x14ac:dyDescent="0.35">
      <c r="A355" s="2"/>
      <c r="B355" s="2"/>
      <c r="C355" s="2"/>
      <c r="D355" s="70"/>
      <c r="E355" s="70"/>
      <c r="F355" s="2"/>
      <c r="G355" s="2"/>
      <c r="H355" s="2"/>
    </row>
    <row r="356" spans="1:8" x14ac:dyDescent="0.35">
      <c r="A356" s="2"/>
      <c r="B356" s="2"/>
      <c r="C356" s="2"/>
      <c r="D356" s="70"/>
      <c r="E356" s="70"/>
      <c r="F356" s="2"/>
      <c r="G356" s="2"/>
      <c r="H356" s="2"/>
    </row>
    <row r="357" spans="1:8" x14ac:dyDescent="0.35">
      <c r="A357" s="2"/>
      <c r="B357" s="2"/>
      <c r="C357" s="2"/>
      <c r="D357" s="70"/>
      <c r="E357" s="70"/>
      <c r="F357" s="2"/>
      <c r="G357" s="2"/>
      <c r="H357" s="2"/>
    </row>
    <row r="358" spans="1:8" x14ac:dyDescent="0.35">
      <c r="A358" s="2"/>
      <c r="B358" s="2"/>
      <c r="C358" s="2"/>
      <c r="D358" s="70"/>
      <c r="E358" s="70"/>
      <c r="F358" s="2"/>
      <c r="G358" s="2"/>
      <c r="H358" s="2"/>
    </row>
    <row r="359" spans="1:8" x14ac:dyDescent="0.35">
      <c r="A359" s="2"/>
      <c r="B359" s="2"/>
      <c r="C359" s="2"/>
      <c r="D359" s="70"/>
      <c r="E359" s="70"/>
      <c r="F359" s="2"/>
      <c r="G359" s="2"/>
      <c r="H359" s="2"/>
    </row>
    <row r="360" spans="1:8" x14ac:dyDescent="0.35">
      <c r="A360" s="2"/>
      <c r="B360" s="2"/>
      <c r="C360" s="2"/>
      <c r="D360" s="70"/>
      <c r="E360" s="70"/>
      <c r="F360" s="2"/>
      <c r="G360" s="2"/>
      <c r="H360" s="2"/>
    </row>
    <row r="361" spans="1:8" x14ac:dyDescent="0.35">
      <c r="A361" s="2"/>
      <c r="B361" s="2"/>
      <c r="C361" s="2"/>
      <c r="D361" s="70"/>
      <c r="E361" s="70"/>
      <c r="F361" s="2"/>
      <c r="G361" s="2"/>
      <c r="H361" s="2"/>
    </row>
    <row r="362" spans="1:8" x14ac:dyDescent="0.35">
      <c r="A362" s="2"/>
      <c r="B362" s="2"/>
      <c r="C362" s="2"/>
      <c r="D362" s="70"/>
      <c r="E362" s="70"/>
      <c r="F362" s="2"/>
      <c r="G362" s="2"/>
      <c r="H362" s="2"/>
    </row>
    <row r="363" spans="1:8" x14ac:dyDescent="0.35">
      <c r="A363" s="2"/>
      <c r="B363" s="2"/>
      <c r="C363" s="2"/>
      <c r="D363" s="70"/>
      <c r="E363" s="70"/>
      <c r="F363" s="2"/>
      <c r="G363" s="2"/>
      <c r="H363" s="2"/>
    </row>
    <row r="364" spans="1:8" x14ac:dyDescent="0.35">
      <c r="A364" s="2"/>
      <c r="B364" s="2"/>
      <c r="C364" s="2"/>
      <c r="D364" s="70"/>
      <c r="E364" s="70"/>
      <c r="F364" s="2"/>
      <c r="G364" s="2"/>
      <c r="H364" s="2"/>
    </row>
    <row r="365" spans="1:8" x14ac:dyDescent="0.35">
      <c r="A365" s="2"/>
      <c r="B365" s="2"/>
      <c r="C365" s="2"/>
      <c r="D365" s="70"/>
      <c r="E365" s="70"/>
      <c r="F365" s="2"/>
      <c r="G365" s="2"/>
      <c r="H365" s="2"/>
    </row>
    <row r="366" spans="1:8" x14ac:dyDescent="0.35">
      <c r="A366" s="2"/>
      <c r="B366" s="2"/>
      <c r="C366" s="2"/>
      <c r="D366" s="70"/>
      <c r="E366" s="70"/>
      <c r="F366" s="2"/>
      <c r="G366" s="2"/>
      <c r="H366" s="2"/>
    </row>
    <row r="367" spans="1:8" x14ac:dyDescent="0.35">
      <c r="A367" s="2"/>
      <c r="B367" s="2"/>
      <c r="C367" s="2"/>
      <c r="D367" s="70"/>
      <c r="E367" s="70"/>
      <c r="F367" s="2"/>
      <c r="G367" s="2"/>
      <c r="H367" s="2"/>
    </row>
    <row r="368" spans="1:8" x14ac:dyDescent="0.35">
      <c r="A368" s="2"/>
      <c r="B368" s="2"/>
      <c r="C368" s="2"/>
      <c r="D368" s="70"/>
      <c r="E368" s="70"/>
      <c r="F368" s="2"/>
      <c r="G368" s="2"/>
      <c r="H368" s="2"/>
    </row>
    <row r="369" spans="1:8" x14ac:dyDescent="0.35">
      <c r="A369" s="2"/>
      <c r="B369" s="2"/>
      <c r="C369" s="2"/>
      <c r="D369" s="70"/>
      <c r="E369" s="70"/>
      <c r="F369" s="2"/>
      <c r="G369" s="2"/>
      <c r="H369" s="2"/>
    </row>
    <row r="370" spans="1:8" x14ac:dyDescent="0.35">
      <c r="A370" s="2"/>
      <c r="B370" s="2"/>
      <c r="C370" s="2"/>
      <c r="D370" s="70"/>
      <c r="E370" s="70"/>
      <c r="F370" s="2"/>
      <c r="G370" s="2"/>
      <c r="H370" s="2"/>
    </row>
    <row r="371" spans="1:8" x14ac:dyDescent="0.35">
      <c r="A371" s="2"/>
      <c r="B371" s="2"/>
      <c r="C371" s="2"/>
      <c r="D371" s="70"/>
      <c r="E371" s="70"/>
      <c r="F371" s="2"/>
      <c r="G371" s="2"/>
      <c r="H371" s="2"/>
    </row>
    <row r="372" spans="1:8" x14ac:dyDescent="0.35">
      <c r="A372" s="2"/>
      <c r="B372" s="2"/>
      <c r="C372" s="2"/>
      <c r="D372" s="70"/>
      <c r="E372" s="70"/>
      <c r="F372" s="2"/>
      <c r="G372" s="2"/>
      <c r="H372" s="2"/>
    </row>
    <row r="373" spans="1:8" x14ac:dyDescent="0.35">
      <c r="A373" s="2"/>
      <c r="B373" s="2"/>
      <c r="C373" s="2"/>
      <c r="D373" s="70"/>
      <c r="E373" s="70"/>
      <c r="F373" s="2"/>
      <c r="G373" s="2"/>
      <c r="H373" s="2"/>
    </row>
    <row r="374" spans="1:8" x14ac:dyDescent="0.35">
      <c r="A374" s="2"/>
      <c r="B374" s="2"/>
      <c r="C374" s="2"/>
      <c r="D374" s="70"/>
      <c r="E374" s="70"/>
      <c r="F374" s="2"/>
      <c r="G374" s="2"/>
      <c r="H374" s="2"/>
    </row>
    <row r="375" spans="1:8" x14ac:dyDescent="0.35">
      <c r="A375" s="2"/>
      <c r="B375" s="2"/>
      <c r="C375" s="2"/>
      <c r="D375" s="70"/>
      <c r="E375" s="70"/>
      <c r="F375" s="2"/>
      <c r="G375" s="2"/>
      <c r="H375" s="2"/>
    </row>
    <row r="376" spans="1:8" x14ac:dyDescent="0.35">
      <c r="A376" s="2"/>
      <c r="B376" s="2"/>
      <c r="C376" s="2"/>
      <c r="D376" s="70"/>
      <c r="E376" s="70"/>
      <c r="F376" s="2"/>
      <c r="G376" s="2"/>
      <c r="H376" s="2"/>
    </row>
    <row r="377" spans="1:8" x14ac:dyDescent="0.35">
      <c r="A377" s="2"/>
      <c r="B377" s="2"/>
      <c r="C377" s="2"/>
      <c r="D377" s="70"/>
      <c r="E377" s="70"/>
      <c r="F377" s="2"/>
      <c r="G377" s="2"/>
      <c r="H377" s="2"/>
    </row>
    <row r="378" spans="1:8" x14ac:dyDescent="0.35">
      <c r="A378" s="2"/>
      <c r="B378" s="2"/>
      <c r="C378" s="2"/>
      <c r="D378" s="70"/>
      <c r="E378" s="70"/>
      <c r="F378" s="2"/>
      <c r="G378" s="2"/>
      <c r="H378" s="2"/>
    </row>
    <row r="379" spans="1:8" x14ac:dyDescent="0.35">
      <c r="A379" s="2"/>
      <c r="B379" s="2"/>
      <c r="C379" s="2"/>
      <c r="D379" s="70"/>
      <c r="E379" s="70"/>
      <c r="F379" s="2"/>
      <c r="G379" s="2"/>
      <c r="H379" s="2"/>
    </row>
    <row r="380" spans="1:8" x14ac:dyDescent="0.35">
      <c r="A380" s="2"/>
      <c r="B380" s="2"/>
      <c r="C380" s="2"/>
      <c r="D380" s="70"/>
      <c r="E380" s="70"/>
      <c r="F380" s="2"/>
      <c r="G380" s="2"/>
      <c r="H380" s="2"/>
    </row>
    <row r="381" spans="1:8" x14ac:dyDescent="0.35">
      <c r="A381" s="2"/>
      <c r="B381" s="2"/>
      <c r="C381" s="2"/>
      <c r="D381" s="70"/>
      <c r="E381" s="70"/>
      <c r="F381" s="2"/>
      <c r="G381" s="2"/>
      <c r="H381" s="2"/>
    </row>
    <row r="382" spans="1:8" x14ac:dyDescent="0.35">
      <c r="A382" s="2"/>
      <c r="B382" s="2"/>
      <c r="C382" s="2"/>
      <c r="D382" s="70"/>
      <c r="E382" s="70"/>
      <c r="F382" s="2"/>
      <c r="G382" s="2"/>
      <c r="H382" s="2"/>
    </row>
    <row r="383" spans="1:8" x14ac:dyDescent="0.35">
      <c r="A383" s="2"/>
      <c r="B383" s="2"/>
      <c r="C383" s="2"/>
      <c r="D383" s="70"/>
      <c r="E383" s="70"/>
      <c r="F383" s="2"/>
      <c r="G383" s="2"/>
      <c r="H383" s="2"/>
    </row>
    <row r="384" spans="1:8" x14ac:dyDescent="0.35">
      <c r="A384" s="2"/>
      <c r="B384" s="2"/>
      <c r="C384" s="2"/>
      <c r="D384" s="70"/>
      <c r="E384" s="70"/>
      <c r="F384" s="2"/>
      <c r="G384" s="2"/>
      <c r="H384" s="2"/>
    </row>
    <row r="385" spans="1:8" x14ac:dyDescent="0.35">
      <c r="A385" s="2"/>
      <c r="B385" s="2"/>
      <c r="C385" s="2"/>
      <c r="D385" s="70"/>
      <c r="E385" s="70"/>
      <c r="F385" s="2"/>
      <c r="G385" s="2"/>
      <c r="H385" s="2"/>
    </row>
    <row r="386" spans="1:8" x14ac:dyDescent="0.35">
      <c r="A386" s="2"/>
      <c r="B386" s="2"/>
      <c r="C386" s="2"/>
      <c r="D386" s="70"/>
      <c r="E386" s="70"/>
      <c r="F386" s="2"/>
      <c r="G386" s="2"/>
      <c r="H386" s="2"/>
    </row>
    <row r="387" spans="1:8" x14ac:dyDescent="0.35">
      <c r="A387" s="2"/>
      <c r="B387" s="2"/>
      <c r="C387" s="2"/>
      <c r="D387" s="70"/>
      <c r="E387" s="70"/>
      <c r="F387" s="2"/>
      <c r="G387" s="2"/>
      <c r="H387" s="2"/>
    </row>
    <row r="388" spans="1:8" x14ac:dyDescent="0.35">
      <c r="A388" s="2"/>
      <c r="B388" s="2"/>
      <c r="C388" s="2"/>
      <c r="D388" s="70"/>
      <c r="E388" s="70"/>
      <c r="F388" s="2"/>
      <c r="G388" s="2"/>
      <c r="H388" s="2"/>
    </row>
    <row r="389" spans="1:8" x14ac:dyDescent="0.35">
      <c r="A389" s="2"/>
      <c r="B389" s="2"/>
      <c r="C389" s="2"/>
      <c r="D389" s="70"/>
      <c r="E389" s="70"/>
      <c r="F389" s="2"/>
      <c r="G389" s="2"/>
      <c r="H389" s="2"/>
    </row>
    <row r="390" spans="1:8" x14ac:dyDescent="0.35">
      <c r="A390" s="2"/>
      <c r="B390" s="2"/>
      <c r="C390" s="2"/>
      <c r="D390" s="70"/>
      <c r="E390" s="70"/>
      <c r="F390" s="2"/>
      <c r="G390" s="2"/>
      <c r="H390" s="2"/>
    </row>
    <row r="391" spans="1:8" x14ac:dyDescent="0.35">
      <c r="A391" s="2"/>
      <c r="B391" s="2"/>
      <c r="C391" s="2"/>
      <c r="D391" s="70"/>
      <c r="E391" s="70"/>
      <c r="F391" s="2"/>
      <c r="G391" s="2"/>
      <c r="H391" s="2"/>
    </row>
    <row r="392" spans="1:8" x14ac:dyDescent="0.35">
      <c r="A392" s="2"/>
      <c r="B392" s="2"/>
      <c r="C392" s="2"/>
      <c r="D392" s="70"/>
      <c r="E392" s="70"/>
      <c r="F392" s="2"/>
      <c r="G392" s="2"/>
      <c r="H392" s="2"/>
    </row>
    <row r="393" spans="1:8" x14ac:dyDescent="0.35">
      <c r="A393" s="2"/>
      <c r="B393" s="2"/>
      <c r="C393" s="2"/>
      <c r="D393" s="70"/>
      <c r="E393" s="70"/>
      <c r="F393" s="2"/>
      <c r="G393" s="2"/>
      <c r="H393" s="2"/>
    </row>
    <row r="394" spans="1:8" x14ac:dyDescent="0.35">
      <c r="A394" s="2"/>
      <c r="B394" s="2"/>
      <c r="C394" s="2"/>
      <c r="D394" s="70"/>
      <c r="E394" s="70"/>
      <c r="F394" s="2"/>
      <c r="G394" s="2"/>
      <c r="H394" s="2"/>
    </row>
    <row r="395" spans="1:8" x14ac:dyDescent="0.35">
      <c r="A395" s="2"/>
      <c r="B395" s="2"/>
      <c r="C395" s="2"/>
      <c r="D395" s="70"/>
      <c r="E395" s="70"/>
      <c r="F395" s="2"/>
      <c r="G395" s="2"/>
      <c r="H395" s="2"/>
    </row>
    <row r="396" spans="1:8" x14ac:dyDescent="0.35">
      <c r="A396" s="2"/>
      <c r="B396" s="2"/>
      <c r="C396" s="2"/>
      <c r="D396" s="70"/>
      <c r="E396" s="70"/>
      <c r="F396" s="2"/>
      <c r="G396" s="2"/>
      <c r="H396" s="2"/>
    </row>
    <row r="397" spans="1:8" x14ac:dyDescent="0.35">
      <c r="A397" s="2"/>
      <c r="B397" s="2"/>
      <c r="C397" s="2"/>
      <c r="D397" s="70"/>
      <c r="E397" s="70"/>
      <c r="F397" s="2"/>
      <c r="G397" s="2"/>
      <c r="H397" s="2"/>
    </row>
    <row r="398" spans="1:8" x14ac:dyDescent="0.35">
      <c r="A398" s="2"/>
      <c r="B398" s="2"/>
      <c r="C398" s="2"/>
      <c r="D398" s="70"/>
      <c r="E398" s="70"/>
      <c r="F398" s="2"/>
      <c r="G398" s="2"/>
      <c r="H398" s="2"/>
    </row>
    <row r="399" spans="1:8" x14ac:dyDescent="0.35">
      <c r="A399" s="2"/>
      <c r="B399" s="2"/>
      <c r="C399" s="2"/>
      <c r="D399" s="70"/>
      <c r="E399" s="70"/>
      <c r="F399" s="2"/>
      <c r="G399" s="2"/>
      <c r="H399" s="2"/>
    </row>
    <row r="400" spans="1:8" x14ac:dyDescent="0.35">
      <c r="A400" s="2"/>
      <c r="B400" s="2"/>
      <c r="C400" s="2"/>
      <c r="D400" s="70"/>
      <c r="E400" s="70"/>
      <c r="F400" s="2"/>
      <c r="G400" s="2"/>
      <c r="H400" s="2"/>
    </row>
    <row r="401" spans="1:8" x14ac:dyDescent="0.35">
      <c r="A401" s="2"/>
      <c r="B401" s="2"/>
      <c r="C401" s="2"/>
      <c r="D401" s="70"/>
      <c r="E401" s="70"/>
      <c r="F401" s="2"/>
      <c r="G401" s="2"/>
      <c r="H401" s="2"/>
    </row>
    <row r="402" spans="1:8" x14ac:dyDescent="0.35">
      <c r="A402" s="2"/>
      <c r="B402" s="2"/>
      <c r="C402" s="2"/>
      <c r="D402" s="70"/>
      <c r="E402" s="70"/>
      <c r="F402" s="2"/>
      <c r="G402" s="2"/>
      <c r="H402" s="2"/>
    </row>
    <row r="403" spans="1:8" x14ac:dyDescent="0.35">
      <c r="A403" s="2"/>
      <c r="B403" s="2"/>
      <c r="C403" s="2"/>
      <c r="D403" s="70"/>
      <c r="E403" s="70"/>
      <c r="F403" s="2"/>
      <c r="G403" s="2"/>
      <c r="H403" s="2"/>
    </row>
    <row r="404" spans="1:8" x14ac:dyDescent="0.35">
      <c r="A404" s="2"/>
      <c r="B404" s="2"/>
      <c r="C404" s="2"/>
      <c r="D404" s="70"/>
      <c r="E404" s="70"/>
      <c r="F404" s="2"/>
      <c r="G404" s="2"/>
      <c r="H404" s="2"/>
    </row>
    <row r="405" spans="1:8" x14ac:dyDescent="0.35">
      <c r="A405" s="2"/>
      <c r="B405" s="2"/>
      <c r="C405" s="2"/>
      <c r="D405" s="70"/>
      <c r="E405" s="70"/>
      <c r="F405" s="2"/>
      <c r="G405" s="2"/>
      <c r="H405" s="2"/>
    </row>
    <row r="406" spans="1:8" x14ac:dyDescent="0.35">
      <c r="A406" s="2"/>
      <c r="B406" s="2"/>
      <c r="C406" s="2"/>
      <c r="D406" s="70"/>
      <c r="E406" s="70"/>
      <c r="F406" s="2"/>
      <c r="G406" s="2"/>
      <c r="H406" s="2"/>
    </row>
    <row r="407" spans="1:8" x14ac:dyDescent="0.35">
      <c r="A407" s="2"/>
      <c r="B407" s="2"/>
      <c r="C407" s="2"/>
      <c r="D407" s="70"/>
      <c r="E407" s="70"/>
      <c r="F407" s="2"/>
      <c r="G407" s="2"/>
      <c r="H407" s="2"/>
    </row>
    <row r="408" spans="1:8" x14ac:dyDescent="0.35">
      <c r="A408" s="2"/>
      <c r="B408" s="2"/>
      <c r="C408" s="2"/>
      <c r="D408" s="70"/>
      <c r="E408" s="70"/>
      <c r="F408" s="2"/>
      <c r="G408" s="2"/>
      <c r="H408" s="2"/>
    </row>
    <row r="409" spans="1:8" x14ac:dyDescent="0.35">
      <c r="A409" s="2"/>
      <c r="B409" s="2"/>
      <c r="C409" s="2"/>
      <c r="D409" s="70"/>
      <c r="E409" s="70"/>
      <c r="F409" s="2"/>
      <c r="G409" s="2"/>
      <c r="H409" s="2"/>
    </row>
    <row r="410" spans="1:8" x14ac:dyDescent="0.35">
      <c r="A410" s="2"/>
      <c r="B410" s="2"/>
      <c r="C410" s="2"/>
      <c r="D410" s="70"/>
      <c r="E410" s="70"/>
      <c r="F410" s="2"/>
      <c r="G410" s="2"/>
      <c r="H410" s="2"/>
    </row>
    <row r="411" spans="1:8" x14ac:dyDescent="0.35">
      <c r="A411" s="2"/>
      <c r="B411" s="2"/>
      <c r="C411" s="2"/>
      <c r="D411" s="70"/>
      <c r="E411" s="70"/>
      <c r="F411" s="2"/>
      <c r="G411" s="2"/>
      <c r="H411" s="2"/>
    </row>
    <row r="412" spans="1:8" x14ac:dyDescent="0.35">
      <c r="A412" s="2"/>
      <c r="B412" s="2"/>
      <c r="C412" s="2"/>
      <c r="D412" s="70"/>
      <c r="E412" s="70"/>
      <c r="F412" s="2"/>
      <c r="G412" s="2"/>
      <c r="H412" s="2"/>
    </row>
    <row r="413" spans="1:8" x14ac:dyDescent="0.35">
      <c r="A413" s="2"/>
      <c r="B413" s="2"/>
      <c r="C413" s="2"/>
      <c r="D413" s="70"/>
      <c r="E413" s="70"/>
      <c r="F413" s="2"/>
      <c r="G413" s="2"/>
      <c r="H413" s="2"/>
    </row>
    <row r="414" spans="1:8" x14ac:dyDescent="0.35">
      <c r="A414" s="2"/>
      <c r="B414" s="2"/>
      <c r="C414" s="2"/>
      <c r="D414" s="70"/>
      <c r="E414" s="70"/>
      <c r="F414" s="2"/>
      <c r="G414" s="2"/>
      <c r="H414" s="2"/>
    </row>
    <row r="415" spans="1:8" x14ac:dyDescent="0.35">
      <c r="A415" s="2"/>
      <c r="B415" s="2"/>
      <c r="C415" s="2"/>
      <c r="D415" s="70"/>
      <c r="E415" s="70"/>
      <c r="F415" s="2"/>
      <c r="G415" s="2"/>
      <c r="H415" s="2"/>
    </row>
    <row r="416" spans="1:8" x14ac:dyDescent="0.35">
      <c r="A416" s="2"/>
      <c r="B416" s="2"/>
      <c r="C416" s="2"/>
      <c r="D416" s="70"/>
      <c r="E416" s="70"/>
      <c r="F416" s="2"/>
      <c r="G416" s="2"/>
      <c r="H416" s="2"/>
    </row>
    <row r="417" spans="1:8" x14ac:dyDescent="0.35">
      <c r="A417" s="2"/>
      <c r="B417" s="2"/>
      <c r="C417" s="2"/>
      <c r="D417" s="70"/>
      <c r="E417" s="70"/>
      <c r="F417" s="2"/>
      <c r="G417" s="2"/>
      <c r="H417" s="2"/>
    </row>
    <row r="418" spans="1:8" x14ac:dyDescent="0.35">
      <c r="A418" s="2"/>
      <c r="B418" s="2"/>
      <c r="C418" s="2"/>
      <c r="D418" s="70"/>
      <c r="E418" s="70"/>
      <c r="F418" s="2"/>
      <c r="G418" s="2"/>
      <c r="H418" s="2"/>
    </row>
    <row r="419" spans="1:8" x14ac:dyDescent="0.35">
      <c r="A419" s="2"/>
      <c r="B419" s="2"/>
      <c r="C419" s="2"/>
      <c r="D419" s="70"/>
      <c r="E419" s="70"/>
      <c r="F419" s="2"/>
      <c r="G419" s="2"/>
      <c r="H419" s="2"/>
    </row>
    <row r="420" spans="1:8" x14ac:dyDescent="0.35">
      <c r="A420" s="2"/>
      <c r="B420" s="2"/>
      <c r="C420" s="2"/>
      <c r="D420" s="70"/>
      <c r="E420" s="70"/>
      <c r="F420" s="2"/>
      <c r="G420" s="2"/>
      <c r="H420" s="2"/>
    </row>
    <row r="421" spans="1:8" x14ac:dyDescent="0.35">
      <c r="A421" s="2"/>
      <c r="B421" s="2"/>
      <c r="C421" s="2"/>
      <c r="D421" s="70"/>
      <c r="E421" s="70"/>
      <c r="F421" s="2"/>
      <c r="G421" s="2"/>
      <c r="H421" s="2"/>
    </row>
    <row r="422" spans="1:8" x14ac:dyDescent="0.35">
      <c r="A422" s="2"/>
      <c r="B422" s="2"/>
      <c r="C422" s="2"/>
      <c r="D422" s="70"/>
      <c r="E422" s="70"/>
      <c r="F422" s="2"/>
      <c r="G422" s="2"/>
      <c r="H422" s="2"/>
    </row>
    <row r="423" spans="1:8" x14ac:dyDescent="0.35">
      <c r="A423" s="2"/>
      <c r="B423" s="2"/>
      <c r="C423" s="2"/>
      <c r="D423" s="70"/>
      <c r="E423" s="70"/>
      <c r="F423" s="2"/>
      <c r="G423" s="2"/>
      <c r="H423" s="2"/>
    </row>
    <row r="424" spans="1:8" x14ac:dyDescent="0.35">
      <c r="A424" s="2"/>
      <c r="B424" s="2"/>
      <c r="C424" s="2"/>
      <c r="D424" s="70"/>
      <c r="E424" s="70"/>
      <c r="F424" s="2"/>
      <c r="G424" s="2"/>
      <c r="H424" s="2"/>
    </row>
    <row r="425" spans="1:8" x14ac:dyDescent="0.35">
      <c r="A425" s="2"/>
      <c r="B425" s="2"/>
      <c r="C425" s="2"/>
      <c r="D425" s="70"/>
      <c r="E425" s="70"/>
      <c r="F425" s="2"/>
      <c r="G425" s="2"/>
      <c r="H425" s="2"/>
    </row>
    <row r="426" spans="1:8" x14ac:dyDescent="0.35">
      <c r="A426" s="2"/>
      <c r="B426" s="2"/>
      <c r="C426" s="2"/>
      <c r="D426" s="70"/>
      <c r="E426" s="70"/>
      <c r="F426" s="2"/>
      <c r="G426" s="2"/>
      <c r="H426" s="2"/>
    </row>
    <row r="427" spans="1:8" x14ac:dyDescent="0.35">
      <c r="A427" s="2"/>
      <c r="B427" s="2"/>
      <c r="C427" s="2"/>
      <c r="D427" s="70"/>
      <c r="E427" s="70"/>
      <c r="F427" s="2"/>
      <c r="G427" s="2"/>
      <c r="H427" s="2"/>
    </row>
    <row r="428" spans="1:8" x14ac:dyDescent="0.35">
      <c r="A428" s="2"/>
      <c r="B428" s="2"/>
      <c r="C428" s="2"/>
      <c r="D428" s="70"/>
      <c r="E428" s="70"/>
      <c r="F428" s="2"/>
      <c r="G428" s="2"/>
      <c r="H428" s="2"/>
    </row>
    <row r="429" spans="1:8" x14ac:dyDescent="0.35">
      <c r="A429" s="2"/>
      <c r="B429" s="2"/>
      <c r="C429" s="2"/>
      <c r="D429" s="70"/>
      <c r="E429" s="70"/>
      <c r="F429" s="2"/>
      <c r="G429" s="2"/>
      <c r="H429" s="2"/>
    </row>
    <row r="430" spans="1:8" x14ac:dyDescent="0.35">
      <c r="A430" s="2"/>
      <c r="B430" s="2"/>
      <c r="C430" s="2"/>
      <c r="D430" s="70"/>
      <c r="E430" s="70"/>
      <c r="F430" s="2"/>
      <c r="G430" s="2"/>
      <c r="H430" s="2"/>
    </row>
    <row r="431" spans="1:8" x14ac:dyDescent="0.35">
      <c r="A431" s="2"/>
      <c r="B431" s="2"/>
      <c r="C431" s="2"/>
      <c r="D431" s="70"/>
      <c r="E431" s="70"/>
      <c r="F431" s="2"/>
      <c r="G431" s="2"/>
      <c r="H431" s="2"/>
    </row>
    <row r="432" spans="1:8" x14ac:dyDescent="0.35">
      <c r="A432" s="2"/>
      <c r="B432" s="2"/>
      <c r="C432" s="2"/>
      <c r="D432" s="70"/>
      <c r="E432" s="70"/>
      <c r="F432" s="2"/>
      <c r="G432" s="2"/>
      <c r="H432" s="2"/>
    </row>
    <row r="433" spans="1:8" x14ac:dyDescent="0.35">
      <c r="A433" s="2"/>
      <c r="B433" s="2"/>
      <c r="C433" s="2"/>
      <c r="D433" s="70"/>
      <c r="E433" s="70"/>
      <c r="F433" s="2"/>
      <c r="G433" s="2"/>
      <c r="H433" s="2"/>
    </row>
    <row r="434" spans="1:8" x14ac:dyDescent="0.35">
      <c r="A434" s="2"/>
      <c r="B434" s="2"/>
      <c r="C434" s="2"/>
      <c r="D434" s="70"/>
      <c r="E434" s="70"/>
      <c r="F434" s="2"/>
      <c r="G434" s="2"/>
      <c r="H434" s="2"/>
    </row>
    <row r="435" spans="1:8" x14ac:dyDescent="0.35">
      <c r="A435" s="2"/>
      <c r="B435" s="2"/>
      <c r="C435" s="2"/>
      <c r="D435" s="70"/>
      <c r="E435" s="70"/>
      <c r="F435" s="2"/>
      <c r="G435" s="2"/>
      <c r="H435" s="2"/>
    </row>
    <row r="436" spans="1:8" x14ac:dyDescent="0.35">
      <c r="A436" s="2"/>
      <c r="B436" s="2"/>
      <c r="C436" s="2"/>
      <c r="D436" s="70"/>
      <c r="E436" s="70"/>
      <c r="F436" s="2"/>
      <c r="G436" s="2"/>
      <c r="H436" s="2"/>
    </row>
    <row r="437" spans="1:8" x14ac:dyDescent="0.35">
      <c r="A437" s="2"/>
      <c r="B437" s="2"/>
      <c r="C437" s="2"/>
      <c r="D437" s="70"/>
      <c r="E437" s="70"/>
      <c r="F437" s="2"/>
      <c r="G437" s="2"/>
      <c r="H437" s="2"/>
    </row>
    <row r="438" spans="1:8" x14ac:dyDescent="0.35">
      <c r="A438" s="2"/>
      <c r="B438" s="2"/>
      <c r="C438" s="2"/>
      <c r="D438" s="70"/>
      <c r="E438" s="70"/>
      <c r="F438" s="2"/>
      <c r="G438" s="2"/>
      <c r="H438" s="2"/>
    </row>
    <row r="439" spans="1:8" x14ac:dyDescent="0.35">
      <c r="A439" s="2"/>
      <c r="B439" s="2"/>
      <c r="C439" s="2"/>
      <c r="D439" s="70"/>
      <c r="E439" s="70"/>
      <c r="F439" s="2"/>
      <c r="G439" s="2"/>
      <c r="H439" s="2"/>
    </row>
    <row r="440" spans="1:8" x14ac:dyDescent="0.35">
      <c r="A440" s="2"/>
      <c r="B440" s="2"/>
      <c r="C440" s="2"/>
      <c r="D440" s="70"/>
      <c r="E440" s="70"/>
      <c r="F440" s="2"/>
      <c r="G440" s="2"/>
      <c r="H440" s="2"/>
    </row>
    <row r="441" spans="1:8" x14ac:dyDescent="0.35">
      <c r="A441" s="2"/>
      <c r="B441" s="2"/>
      <c r="C441" s="2"/>
      <c r="D441" s="70"/>
      <c r="E441" s="70"/>
      <c r="F441" s="2"/>
      <c r="G441" s="2"/>
      <c r="H441" s="2"/>
    </row>
    <row r="442" spans="1:8" x14ac:dyDescent="0.35">
      <c r="A442" s="2"/>
      <c r="B442" s="2"/>
      <c r="C442" s="2"/>
      <c r="D442" s="70"/>
      <c r="E442" s="70"/>
      <c r="F442" s="2"/>
      <c r="G442" s="2"/>
      <c r="H442" s="2"/>
    </row>
    <row r="443" spans="1:8" x14ac:dyDescent="0.35">
      <c r="A443" s="2"/>
      <c r="B443" s="2"/>
      <c r="C443" s="2"/>
      <c r="D443" s="70"/>
      <c r="E443" s="70"/>
      <c r="F443" s="2"/>
      <c r="G443" s="2"/>
      <c r="H443" s="2"/>
    </row>
    <row r="444" spans="1:8" x14ac:dyDescent="0.35">
      <c r="A444" s="2"/>
      <c r="B444" s="2"/>
      <c r="C444" s="2"/>
      <c r="D444" s="70"/>
      <c r="E444" s="70"/>
      <c r="F444" s="2"/>
      <c r="G444" s="2"/>
      <c r="H444" s="2"/>
    </row>
    <row r="445" spans="1:8" x14ac:dyDescent="0.35">
      <c r="A445" s="2"/>
      <c r="B445" s="2"/>
      <c r="C445" s="2"/>
      <c r="D445" s="70"/>
      <c r="E445" s="70"/>
      <c r="F445" s="2"/>
      <c r="G445" s="2"/>
      <c r="H445" s="2"/>
    </row>
    <row r="446" spans="1:8" x14ac:dyDescent="0.35">
      <c r="A446" s="2"/>
      <c r="B446" s="2"/>
      <c r="C446" s="2"/>
      <c r="D446" s="70"/>
      <c r="E446" s="70"/>
      <c r="F446" s="2"/>
      <c r="G446" s="2"/>
      <c r="H446" s="2"/>
    </row>
    <row r="447" spans="1:8" x14ac:dyDescent="0.35">
      <c r="A447" s="2"/>
      <c r="B447" s="2"/>
      <c r="C447" s="2"/>
      <c r="D447" s="70"/>
      <c r="E447" s="70"/>
      <c r="F447" s="2"/>
      <c r="G447" s="2"/>
      <c r="H447" s="2"/>
    </row>
    <row r="448" spans="1:8" x14ac:dyDescent="0.35">
      <c r="A448" s="2"/>
      <c r="B448" s="2"/>
      <c r="C448" s="2"/>
      <c r="D448" s="70"/>
      <c r="E448" s="70"/>
      <c r="F448" s="2"/>
      <c r="G448" s="2"/>
      <c r="H448" s="2"/>
    </row>
    <row r="449" spans="1:8" x14ac:dyDescent="0.35">
      <c r="A449" s="2"/>
      <c r="B449" s="2"/>
      <c r="C449" s="2"/>
      <c r="D449" s="70"/>
      <c r="E449" s="70"/>
      <c r="F449" s="2"/>
      <c r="G449" s="2"/>
      <c r="H449" s="2"/>
    </row>
    <row r="450" spans="1:8" x14ac:dyDescent="0.35">
      <c r="A450" s="2"/>
      <c r="B450" s="2"/>
      <c r="C450" s="2"/>
      <c r="D450" s="70"/>
      <c r="E450" s="70"/>
      <c r="F450" s="2"/>
      <c r="G450" s="2"/>
      <c r="H450" s="2"/>
    </row>
    <row r="451" spans="1:8" x14ac:dyDescent="0.35">
      <c r="A451" s="2"/>
      <c r="B451" s="2"/>
      <c r="C451" s="2"/>
      <c r="D451" s="70"/>
      <c r="E451" s="70"/>
      <c r="F451" s="2"/>
      <c r="G451" s="2"/>
      <c r="H451" s="2"/>
    </row>
    <row r="452" spans="1:8" x14ac:dyDescent="0.35">
      <c r="A452" s="2"/>
      <c r="B452" s="2"/>
      <c r="C452" s="2"/>
      <c r="D452" s="70"/>
      <c r="E452" s="70"/>
      <c r="F452" s="2"/>
      <c r="G452" s="2"/>
      <c r="H452" s="2"/>
    </row>
    <row r="453" spans="1:8" x14ac:dyDescent="0.35">
      <c r="A453" s="2"/>
      <c r="B453" s="2"/>
      <c r="C453" s="2"/>
      <c r="D453" s="70"/>
      <c r="E453" s="70"/>
      <c r="F453" s="2"/>
      <c r="G453" s="2"/>
      <c r="H453" s="2"/>
    </row>
    <row r="454" spans="1:8" x14ac:dyDescent="0.35">
      <c r="A454" s="2"/>
      <c r="B454" s="2"/>
      <c r="C454" s="2"/>
      <c r="D454" s="70"/>
      <c r="E454" s="70"/>
      <c r="F454" s="2"/>
      <c r="G454" s="2"/>
      <c r="H454" s="2"/>
    </row>
    <row r="455" spans="1:8" x14ac:dyDescent="0.35">
      <c r="A455" s="2"/>
      <c r="B455" s="2"/>
      <c r="C455" s="2"/>
      <c r="D455" s="70"/>
      <c r="E455" s="70"/>
      <c r="F455" s="2"/>
      <c r="G455" s="2"/>
      <c r="H455" s="2"/>
    </row>
    <row r="456" spans="1:8" x14ac:dyDescent="0.35">
      <c r="A456" s="2"/>
      <c r="B456" s="2"/>
      <c r="C456" s="2"/>
      <c r="D456" s="70"/>
      <c r="E456" s="70"/>
      <c r="F456" s="2"/>
      <c r="G456" s="2"/>
      <c r="H456" s="2"/>
    </row>
    <row r="457" spans="1:8" x14ac:dyDescent="0.35">
      <c r="A457" s="2"/>
      <c r="B457" s="2"/>
      <c r="C457" s="2"/>
      <c r="D457" s="70"/>
      <c r="E457" s="70"/>
      <c r="F457" s="2"/>
      <c r="G457" s="2"/>
      <c r="H457" s="2"/>
    </row>
    <row r="458" spans="1:8" x14ac:dyDescent="0.35">
      <c r="A458" s="2"/>
      <c r="B458" s="2"/>
      <c r="C458" s="2"/>
      <c r="D458" s="70"/>
      <c r="E458" s="70"/>
      <c r="F458" s="2"/>
      <c r="G458" s="2"/>
      <c r="H458" s="2"/>
    </row>
    <row r="459" spans="1:8" x14ac:dyDescent="0.35">
      <c r="A459" s="2"/>
      <c r="B459" s="2"/>
      <c r="C459" s="2"/>
      <c r="D459" s="70"/>
      <c r="E459" s="70"/>
      <c r="F459" s="2"/>
      <c r="G459" s="2"/>
      <c r="H459" s="2"/>
    </row>
    <row r="460" spans="1:8" x14ac:dyDescent="0.35">
      <c r="A460" s="2"/>
      <c r="B460" s="2"/>
      <c r="C460" s="2"/>
      <c r="D460" s="70"/>
      <c r="E460" s="70"/>
      <c r="F460" s="2"/>
      <c r="G460" s="2"/>
      <c r="H460" s="2"/>
    </row>
    <row r="461" spans="1:8" x14ac:dyDescent="0.35">
      <c r="A461" s="2"/>
      <c r="B461" s="2"/>
      <c r="C461" s="2"/>
      <c r="D461" s="70"/>
      <c r="E461" s="70"/>
      <c r="F461" s="2"/>
      <c r="G461" s="2"/>
      <c r="H461" s="2"/>
    </row>
    <row r="462" spans="1:8" x14ac:dyDescent="0.35">
      <c r="A462" s="2"/>
      <c r="B462" s="2"/>
      <c r="C462" s="2"/>
      <c r="D462" s="70"/>
      <c r="E462" s="70"/>
      <c r="F462" s="2"/>
      <c r="G462" s="2"/>
      <c r="H462" s="2"/>
    </row>
    <row r="463" spans="1:8" x14ac:dyDescent="0.35">
      <c r="A463" s="2"/>
      <c r="B463" s="2"/>
      <c r="C463" s="2"/>
      <c r="D463" s="70"/>
      <c r="E463" s="70"/>
      <c r="F463" s="2"/>
      <c r="G463" s="2"/>
      <c r="H463" s="2"/>
    </row>
    <row r="464" spans="1:8" x14ac:dyDescent="0.35">
      <c r="A464" s="2"/>
      <c r="B464" s="2"/>
      <c r="C464" s="2"/>
      <c r="D464" s="70"/>
      <c r="E464" s="70"/>
      <c r="F464" s="2"/>
      <c r="G464" s="2"/>
      <c r="H464" s="2"/>
    </row>
    <row r="465" spans="1:8" x14ac:dyDescent="0.35">
      <c r="A465" s="2"/>
      <c r="B465" s="2"/>
      <c r="C465" s="2"/>
      <c r="D465" s="70"/>
      <c r="E465" s="70"/>
      <c r="F465" s="2"/>
      <c r="G465" s="2"/>
      <c r="H465" s="2"/>
    </row>
    <row r="466" spans="1:8" x14ac:dyDescent="0.35">
      <c r="A466" s="2"/>
      <c r="B466" s="2"/>
      <c r="C466" s="2"/>
      <c r="D466" s="70"/>
      <c r="E466" s="70"/>
      <c r="F466" s="2"/>
      <c r="G466" s="2"/>
      <c r="H466" s="2"/>
    </row>
    <row r="467" spans="1:8" x14ac:dyDescent="0.35">
      <c r="A467" s="2"/>
      <c r="B467" s="2"/>
      <c r="C467" s="2"/>
      <c r="D467" s="70"/>
      <c r="E467" s="70"/>
      <c r="F467" s="2"/>
      <c r="G467" s="2"/>
      <c r="H467" s="2"/>
    </row>
    <row r="468" spans="1:8" x14ac:dyDescent="0.35">
      <c r="A468" s="2"/>
      <c r="B468" s="2"/>
      <c r="C468" s="2"/>
      <c r="D468" s="70"/>
      <c r="E468" s="70"/>
      <c r="F468" s="2"/>
      <c r="G468" s="2"/>
      <c r="H468" s="2"/>
    </row>
    <row r="469" spans="1:8" x14ac:dyDescent="0.35">
      <c r="A469" s="2"/>
      <c r="B469" s="2"/>
      <c r="C469" s="2"/>
      <c r="D469" s="70"/>
      <c r="E469" s="70"/>
      <c r="F469" s="2"/>
      <c r="G469" s="2"/>
      <c r="H469" s="2"/>
    </row>
    <row r="470" spans="1:8" x14ac:dyDescent="0.35">
      <c r="A470" s="2"/>
      <c r="B470" s="2"/>
      <c r="C470" s="2"/>
      <c r="D470" s="70"/>
      <c r="E470" s="70"/>
      <c r="F470" s="2"/>
      <c r="G470" s="2"/>
      <c r="H470" s="2"/>
    </row>
    <row r="471" spans="1:8" x14ac:dyDescent="0.35">
      <c r="A471" s="2"/>
      <c r="B471" s="2"/>
      <c r="C471" s="2"/>
      <c r="D471" s="70"/>
      <c r="E471" s="70"/>
      <c r="F471" s="2"/>
      <c r="G471" s="2"/>
      <c r="H471" s="2"/>
    </row>
    <row r="472" spans="1:8" x14ac:dyDescent="0.35">
      <c r="A472" s="2"/>
      <c r="B472" s="2"/>
      <c r="C472" s="2"/>
      <c r="D472" s="70"/>
      <c r="E472" s="70"/>
      <c r="F472" s="2"/>
      <c r="G472" s="2"/>
      <c r="H472" s="2"/>
    </row>
    <row r="473" spans="1:8" x14ac:dyDescent="0.35">
      <c r="A473" s="2"/>
      <c r="B473" s="2"/>
      <c r="C473" s="2"/>
      <c r="D473" s="70"/>
      <c r="E473" s="70"/>
      <c r="F473" s="2"/>
      <c r="G473" s="2"/>
      <c r="H473" s="2"/>
    </row>
    <row r="474" spans="1:8" x14ac:dyDescent="0.35">
      <c r="A474" s="2"/>
      <c r="B474" s="2"/>
      <c r="C474" s="2"/>
      <c r="D474" s="70"/>
      <c r="E474" s="70"/>
      <c r="F474" s="2"/>
      <c r="G474" s="2"/>
      <c r="H474" s="2"/>
    </row>
    <row r="475" spans="1:8" x14ac:dyDescent="0.35">
      <c r="A475" s="2"/>
      <c r="B475" s="2"/>
      <c r="C475" s="2"/>
      <c r="D475" s="70"/>
      <c r="E475" s="70"/>
      <c r="F475" s="2"/>
      <c r="G475" s="2"/>
      <c r="H475" s="2"/>
    </row>
    <row r="476" spans="1:8" x14ac:dyDescent="0.35">
      <c r="A476" s="2"/>
      <c r="B476" s="2"/>
      <c r="C476" s="2"/>
      <c r="D476" s="70"/>
      <c r="E476" s="70"/>
      <c r="F476" s="2"/>
      <c r="G476" s="2"/>
      <c r="H476" s="2"/>
    </row>
    <row r="477" spans="1:8" x14ac:dyDescent="0.35">
      <c r="A477" s="2"/>
      <c r="B477" s="2"/>
      <c r="C477" s="2"/>
      <c r="D477" s="70"/>
      <c r="E477" s="70"/>
      <c r="F477" s="2"/>
      <c r="G477" s="2"/>
      <c r="H477" s="2"/>
    </row>
    <row r="478" spans="1:8" x14ac:dyDescent="0.35">
      <c r="A478" s="2"/>
      <c r="B478" s="2"/>
      <c r="C478" s="2"/>
      <c r="D478" s="70"/>
      <c r="E478" s="70"/>
      <c r="F478" s="2"/>
      <c r="G478" s="2"/>
      <c r="H478" s="2"/>
    </row>
    <row r="479" spans="1:8" x14ac:dyDescent="0.35">
      <c r="A479" s="2"/>
      <c r="B479" s="2"/>
      <c r="C479" s="2"/>
      <c r="D479" s="70"/>
      <c r="E479" s="70"/>
      <c r="F479" s="2"/>
      <c r="G479" s="2"/>
      <c r="H479" s="2"/>
    </row>
    <row r="480" spans="1:8" x14ac:dyDescent="0.35">
      <c r="A480" s="2"/>
      <c r="B480" s="2"/>
      <c r="C480" s="2"/>
      <c r="D480" s="70"/>
      <c r="E480" s="70"/>
      <c r="F480" s="2"/>
      <c r="G480" s="2"/>
      <c r="H480" s="2"/>
    </row>
    <row r="481" spans="1:8" x14ac:dyDescent="0.35">
      <c r="A481" s="2"/>
      <c r="B481" s="2"/>
      <c r="C481" s="2"/>
      <c r="D481" s="70"/>
      <c r="E481" s="70"/>
      <c r="F481" s="2"/>
      <c r="G481" s="2"/>
      <c r="H481" s="2"/>
    </row>
    <row r="482" spans="1:8" x14ac:dyDescent="0.35">
      <c r="A482" s="2"/>
      <c r="B482" s="2"/>
      <c r="C482" s="2"/>
      <c r="D482" s="70"/>
      <c r="E482" s="70"/>
      <c r="F482" s="2"/>
      <c r="G482" s="2"/>
      <c r="H482" s="2"/>
    </row>
    <row r="483" spans="1:8" x14ac:dyDescent="0.35">
      <c r="A483" s="2"/>
      <c r="B483" s="2"/>
      <c r="C483" s="2"/>
      <c r="D483" s="70"/>
      <c r="E483" s="70"/>
      <c r="F483" s="2"/>
      <c r="G483" s="2"/>
      <c r="H483" s="2"/>
    </row>
    <row r="484" spans="1:8" x14ac:dyDescent="0.35">
      <c r="A484" s="2"/>
      <c r="B484" s="2"/>
      <c r="C484" s="2"/>
      <c r="D484" s="70"/>
      <c r="E484" s="70"/>
      <c r="F484" s="2"/>
      <c r="G484" s="2"/>
      <c r="H484" s="2"/>
    </row>
    <row r="485" spans="1:8" x14ac:dyDescent="0.35">
      <c r="A485" s="2"/>
      <c r="B485" s="2"/>
      <c r="C485" s="2"/>
      <c r="D485" s="70"/>
      <c r="E485" s="70"/>
      <c r="F485" s="2"/>
      <c r="G485" s="2"/>
      <c r="H485" s="2"/>
    </row>
    <row r="486" spans="1:8" x14ac:dyDescent="0.35">
      <c r="A486" s="2"/>
      <c r="B486" s="2"/>
      <c r="C486" s="2"/>
      <c r="D486" s="70"/>
      <c r="E486" s="70"/>
      <c r="F486" s="2"/>
      <c r="G486" s="2"/>
      <c r="H486" s="2"/>
    </row>
    <row r="487" spans="1:8" x14ac:dyDescent="0.35">
      <c r="A487" s="2"/>
      <c r="B487" s="2"/>
      <c r="C487" s="2"/>
      <c r="D487" s="70"/>
      <c r="E487" s="70"/>
      <c r="F487" s="2"/>
      <c r="G487" s="2"/>
      <c r="H487" s="2"/>
    </row>
    <row r="488" spans="1:8" x14ac:dyDescent="0.35">
      <c r="A488" s="2"/>
      <c r="B488" s="2"/>
      <c r="C488" s="2"/>
      <c r="D488" s="70"/>
      <c r="E488" s="70"/>
      <c r="F488" s="2"/>
      <c r="G488" s="2"/>
      <c r="H488" s="2"/>
    </row>
    <row r="489" spans="1:8" x14ac:dyDescent="0.35">
      <c r="A489" s="2"/>
      <c r="B489" s="2"/>
      <c r="C489" s="2"/>
      <c r="D489" s="70"/>
      <c r="E489" s="70"/>
      <c r="F489" s="2"/>
      <c r="G489" s="2"/>
      <c r="H489" s="2"/>
    </row>
    <row r="490" spans="1:8" x14ac:dyDescent="0.35">
      <c r="A490" s="2"/>
      <c r="B490" s="2"/>
      <c r="C490" s="2"/>
      <c r="D490" s="70"/>
      <c r="E490" s="70"/>
      <c r="F490" s="2"/>
      <c r="G490" s="2"/>
      <c r="H490" s="2"/>
    </row>
    <row r="491" spans="1:8" x14ac:dyDescent="0.35">
      <c r="A491" s="2"/>
      <c r="B491" s="2"/>
      <c r="C491" s="2"/>
      <c r="D491" s="70"/>
      <c r="E491" s="70"/>
      <c r="F491" s="2"/>
      <c r="G491" s="2"/>
      <c r="H491" s="2"/>
    </row>
    <row r="492" spans="1:8" x14ac:dyDescent="0.35">
      <c r="A492" s="2"/>
      <c r="B492" s="2"/>
      <c r="C492" s="2"/>
      <c r="D492" s="70"/>
      <c r="E492" s="70"/>
      <c r="F492" s="2"/>
      <c r="G492" s="2"/>
      <c r="H492" s="2"/>
    </row>
    <row r="493" spans="1:8" x14ac:dyDescent="0.35">
      <c r="A493" s="2"/>
      <c r="B493" s="2"/>
      <c r="C493" s="2"/>
      <c r="D493" s="70"/>
      <c r="E493" s="70"/>
      <c r="F493" s="2"/>
      <c r="G493" s="2"/>
      <c r="H493" s="2"/>
    </row>
    <row r="494" spans="1:8" x14ac:dyDescent="0.35">
      <c r="A494" s="2"/>
      <c r="B494" s="2"/>
      <c r="C494" s="2"/>
      <c r="D494" s="70"/>
      <c r="E494" s="70"/>
      <c r="F494" s="2"/>
      <c r="G494" s="2"/>
      <c r="H494" s="2"/>
    </row>
    <row r="495" spans="1:8" x14ac:dyDescent="0.35">
      <c r="A495" s="2"/>
      <c r="B495" s="2"/>
      <c r="C495" s="2"/>
      <c r="D495" s="70"/>
      <c r="E495" s="70"/>
      <c r="F495" s="2"/>
      <c r="G495" s="2"/>
      <c r="H495" s="2"/>
    </row>
    <row r="496" spans="1:8" x14ac:dyDescent="0.35">
      <c r="A496" s="2"/>
      <c r="B496" s="2"/>
      <c r="C496" s="2"/>
      <c r="D496" s="70"/>
      <c r="E496" s="70"/>
      <c r="F496" s="2"/>
      <c r="G496" s="2"/>
      <c r="H496" s="2"/>
    </row>
    <row r="497" spans="1:8" x14ac:dyDescent="0.35">
      <c r="A497" s="2"/>
      <c r="B497" s="2"/>
      <c r="C497" s="2"/>
      <c r="D497" s="70"/>
      <c r="E497" s="70"/>
      <c r="F497" s="2"/>
      <c r="G497" s="2"/>
      <c r="H497" s="2"/>
    </row>
    <row r="498" spans="1:8" x14ac:dyDescent="0.35">
      <c r="A498" s="2"/>
      <c r="B498" s="2"/>
      <c r="C498" s="2"/>
      <c r="D498" s="70"/>
      <c r="E498" s="70"/>
      <c r="F498" s="2"/>
      <c r="G498" s="2"/>
      <c r="H498" s="2"/>
    </row>
    <row r="499" spans="1:8" x14ac:dyDescent="0.35">
      <c r="A499" s="2"/>
      <c r="B499" s="2"/>
      <c r="C499" s="2"/>
      <c r="D499" s="70"/>
      <c r="E499" s="70"/>
      <c r="F499" s="2"/>
      <c r="G499" s="2"/>
      <c r="H499" s="2"/>
    </row>
    <row r="500" spans="1:8" x14ac:dyDescent="0.35">
      <c r="A500" s="2"/>
      <c r="B500" s="2"/>
      <c r="C500" s="2"/>
      <c r="D500" s="70"/>
      <c r="E500" s="70"/>
      <c r="F500" s="2"/>
      <c r="G500" s="2"/>
      <c r="H500" s="2"/>
    </row>
    <row r="501" spans="1:8" x14ac:dyDescent="0.35">
      <c r="A501" s="2"/>
      <c r="B501" s="2"/>
      <c r="C501" s="2"/>
      <c r="D501" s="70"/>
      <c r="E501" s="70"/>
      <c r="F501" s="2"/>
      <c r="G501" s="2"/>
      <c r="H501" s="2"/>
    </row>
    <row r="502" spans="1:8" x14ac:dyDescent="0.35">
      <c r="A502" s="2"/>
      <c r="B502" s="2"/>
      <c r="C502" s="2"/>
      <c r="D502" s="70"/>
      <c r="E502" s="70"/>
      <c r="F502" s="2"/>
      <c r="G502" s="2"/>
      <c r="H502" s="2"/>
    </row>
    <row r="503" spans="1:8" x14ac:dyDescent="0.35">
      <c r="A503" s="2"/>
      <c r="B503" s="2"/>
      <c r="C503" s="2"/>
      <c r="D503" s="70"/>
      <c r="E503" s="70"/>
      <c r="F503" s="2"/>
      <c r="G503" s="2"/>
      <c r="H503" s="2"/>
    </row>
  </sheetData>
  <autoFilter ref="A1:I131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tabSelected="1" topLeftCell="G46" zoomScale="85" zoomScaleNormal="85" workbookViewId="0">
      <selection activeCell="N56" sqref="N56"/>
    </sheetView>
  </sheetViews>
  <sheetFormatPr baseColWidth="10" defaultColWidth="11.26953125" defaultRowHeight="14.5" x14ac:dyDescent="0.35"/>
  <cols>
    <col min="1" max="1" width="4.26953125" customWidth="1"/>
    <col min="2" max="2" width="34.7265625" customWidth="1"/>
    <col min="3" max="14" width="19.7265625" customWidth="1"/>
    <col min="15" max="15" width="6.26953125" customWidth="1"/>
    <col min="16" max="16" width="15" customWidth="1"/>
    <col min="18" max="18" width="25.7265625" bestFit="1" customWidth="1"/>
  </cols>
  <sheetData>
    <row r="2" spans="2:18" ht="19.5" customHeight="1" x14ac:dyDescent="0.35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35"/>
    <row r="4" spans="2:18" ht="19.5" customHeight="1" x14ac:dyDescent="0.35">
      <c r="B4" s="17" t="s">
        <v>39</v>
      </c>
      <c r="C4" s="18">
        <v>73845.7</v>
      </c>
      <c r="D4" s="18">
        <f>(SUM(Février!$E$2:$E$729)-SUM(Février!$D$2:$D$729))+C4</f>
        <v>86664.65</v>
      </c>
      <c r="E4" s="18">
        <f>(SUM(Mars!$E$2:$E$547)-SUM(Mars!$D$2:$D$547))+D4</f>
        <v>87713.48</v>
      </c>
      <c r="F4" s="18">
        <f>(SUM(Avril!$E$2:$E$637)-SUM(Avril!$D$2:$D$637))+E4</f>
        <v>99527.51999999999</v>
      </c>
      <c r="G4" s="18">
        <f>(SUM(Mai!$E$2:$E$585)-SUM(Mai!$D$2:$D$585))+F4</f>
        <v>68265.799999999988</v>
      </c>
      <c r="H4" s="18">
        <f>(SUM(Juin!$E$2:$E$653)-SUM(Juin!$D$2:$D$653))+G4</f>
        <v>66763.12999999999</v>
      </c>
      <c r="I4" s="18">
        <f>(SUM(Juillet!$E$2:$E$529)-SUM(Juillet!$D$2:$D$529))+H4</f>
        <v>54637.859999999986</v>
      </c>
      <c r="J4" s="18">
        <f>(SUM(Aout!$E$2:$E$631)-SUM(Aout!$D$2:$D$631))+I4</f>
        <v>56534.299999999988</v>
      </c>
      <c r="K4" s="18">
        <f>(SUM(Septembre!$E$2:$E$594)-SUM(Septembre!$D$2:$D$594))+J4</f>
        <v>57263.539999999986</v>
      </c>
      <c r="L4" s="18">
        <f>(SUM(Octobre!$E$2:$E$535)-SUM(Octobre!$D$2:$D$535))+K4</f>
        <v>55202.939999999988</v>
      </c>
      <c r="M4" s="18">
        <f>(SUM(Novembre!$E$2:$E$628)-SUM(Novembre!$D$2:$D$628))+L4</f>
        <v>49215.109999999986</v>
      </c>
      <c r="N4" s="18">
        <f>(SUM(Décembre!$E$2:$E$786)-SUM(Décembre!$D$2:$D$786))+M4</f>
        <v>49039.909999999989</v>
      </c>
      <c r="P4" s="18">
        <f>SUM(C4:N4)</f>
        <v>804673.94</v>
      </c>
    </row>
    <row r="5" spans="2:18" ht="19.5" customHeight="1" x14ac:dyDescent="0.35">
      <c r="B5" s="17" t="s">
        <v>40</v>
      </c>
      <c r="C5" s="18">
        <v>73845.7</v>
      </c>
      <c r="D5" s="18">
        <v>86664.65</v>
      </c>
      <c r="E5" s="18">
        <v>87723.48</v>
      </c>
      <c r="F5" s="18">
        <v>99537.52</v>
      </c>
      <c r="G5" s="18">
        <v>68275.8</v>
      </c>
      <c r="H5" s="18">
        <v>66773.13</v>
      </c>
      <c r="I5" s="18">
        <v>54647.86</v>
      </c>
      <c r="J5" s="18">
        <v>56544.3</v>
      </c>
      <c r="K5" s="18">
        <v>57273.54</v>
      </c>
      <c r="L5" s="18">
        <v>55212.94</v>
      </c>
      <c r="M5" s="18">
        <v>49225.11</v>
      </c>
      <c r="N5" s="18">
        <v>49049.91</v>
      </c>
      <c r="P5" s="18">
        <f>SUM(C5:N5)</f>
        <v>804773.94000000018</v>
      </c>
    </row>
    <row r="6" spans="2:18" ht="12" customHeight="1" x14ac:dyDescent="0.35"/>
    <row r="7" spans="2:18" ht="17.25" customHeight="1" x14ac:dyDescent="0.35">
      <c r="B7" s="19" t="s">
        <v>9</v>
      </c>
      <c r="C7" s="20">
        <f>SUMIF(Janvier!$G$2:$G$586,"Facture Client",Janvier!$E$2:$E$586)</f>
        <v>12000</v>
      </c>
      <c r="D7" s="20">
        <f>SUMIF(Février!$G$2:$G$730,"Facture Client",Février!$E$2:$E$730)</f>
        <v>18000</v>
      </c>
      <c r="E7" s="20">
        <f>SUMIF(Mars!$G$2:$G$548,"Facture Client",Mars!$E$2:$E$548)</f>
        <v>18000</v>
      </c>
      <c r="F7" s="20">
        <f>SUMIF(Avril!$G$2:$G$636,"Facture Client",Avril!$E$2:$E$636)</f>
        <v>18000</v>
      </c>
      <c r="G7" s="20">
        <f ca="1">SUMIF(Mai!$G$2:$G$589,"Facture Client",Mai!$E$2:$E$584)</f>
        <v>10800</v>
      </c>
      <c r="H7" s="20">
        <f>SUMIF(Juin!$G$2:$G$653,"Facture Client",Juin!$E$2:$E$653)</f>
        <v>10800</v>
      </c>
      <c r="I7" s="20">
        <f>SUMIF(Juillet!$G$2:$G$549,"Facture Client",Juillet!$E$2:$E$549)</f>
        <v>10800</v>
      </c>
      <c r="J7" s="20">
        <f>SUMIF(Aout!$G$2:$G$639,"Facture Client",Aout!$E$2:$E$639)</f>
        <v>10800</v>
      </c>
      <c r="K7" s="20">
        <f>SUMIF(Septembre!$G$2:$G$601,"Facture Client",Septembre!$E$2:$E$601)</f>
        <v>10800</v>
      </c>
      <c r="L7" s="20">
        <f>SUMIF(Octobre!$G$2:$G$542,"Facture Client",Octobre!$E$2:$E$542)</f>
        <v>21600</v>
      </c>
      <c r="M7" s="20">
        <f>SUMIF(Novembre!$G$2:$G$722,"Facture Client",Novembre!$E$2:$E$722)</f>
        <v>0</v>
      </c>
      <c r="N7" s="20">
        <f>SUMIF(Décembre!$G$2:$G$882,"Facture Client",Décembre!$E$2:$E$882)</f>
        <v>10800</v>
      </c>
      <c r="P7" s="20">
        <f ca="1">SUM(C7:N7)</f>
        <v>152400</v>
      </c>
      <c r="R7" s="7"/>
    </row>
    <row r="8" spans="2:18" ht="17.25" customHeight="1" x14ac:dyDescent="0.35">
      <c r="B8" s="19" t="s">
        <v>41</v>
      </c>
      <c r="C8" s="20">
        <f>SUMIF(Janvier!$G$2:$G$586,"Crédit Trésorerie",Janvier!$E$2:$E$586)</f>
        <v>0</v>
      </c>
      <c r="D8" s="20">
        <f>SUMIF(Février!$G$2:$G$730,"Crédit Trésorerie",Février!$E$2:$E$730)</f>
        <v>0</v>
      </c>
      <c r="E8" s="20">
        <f>SUMIF(Mars!$G$2:$G$548,"Crédit Trésorerie",Mars!$E$2:$E$548)</f>
        <v>0</v>
      </c>
      <c r="F8" s="20">
        <f>SUMIF(Avril!$G$2:$G$636,"Crédit Trésorerie",Avril!$E$2:$E$636)</f>
        <v>0</v>
      </c>
      <c r="G8" s="20">
        <f ca="1">SUMIF(Mai!$G$2:$G$589,"Crédit Trésorerie",Mai!$E$2:$E$584)</f>
        <v>0</v>
      </c>
      <c r="H8" s="20">
        <f>SUMIF(Juin!$G$2:$G$653,"Crédit Trésorerie",Juin!$E$2:$E$653)</f>
        <v>0</v>
      </c>
      <c r="I8" s="20">
        <f>SUMIF(Juillet!$G$2:$G$549,"Crédit Trésorerie",Juillet!$E$2:$E$549)</f>
        <v>0</v>
      </c>
      <c r="J8" s="20">
        <f>SUMIF(Aout!$G$2:$G$639,"Crédit Trésorerie",Aout!$E$2:$E$639)</f>
        <v>0</v>
      </c>
      <c r="K8" s="20">
        <f>SUMIF(Septembre!$G$2:$G$601,"Crédit Trésorerie",Septembre!$E$2:$E$601)</f>
        <v>0</v>
      </c>
      <c r="L8" s="20">
        <f>SUMIF(Octobre!$G$2:$G$542,"Crédit Trésorerie",Octobre!$E$2:$E$542)</f>
        <v>0</v>
      </c>
      <c r="M8" s="20">
        <f>SUMIF(Novembre!$G$2:$G$722,"Crédit Trésorerie",Novembre!$E$2:$E$722)</f>
        <v>0</v>
      </c>
      <c r="N8" s="20">
        <f>SUMIF(Décembre!$G$2:$G$882,"Crédit Trésorerie",Décembre!$E$2:$E$882)</f>
        <v>0</v>
      </c>
      <c r="P8" s="20">
        <f ca="1">SUM(C8:N8)</f>
        <v>0</v>
      </c>
      <c r="R8" s="7"/>
    </row>
    <row r="9" spans="2:18" ht="17.25" customHeight="1" x14ac:dyDescent="0.35">
      <c r="B9" s="19" t="s">
        <v>19</v>
      </c>
      <c r="C9" s="20">
        <f>SUMIF(Janvier!$G$2:$G$586,"Activité Partielle",Janvier!$E$2:$E$586)</f>
        <v>0</v>
      </c>
      <c r="D9" s="20">
        <f>SUMIF(Mars!$G$2:$G$548,"Activité Partielle",Mars!$E$2:$E$548)</f>
        <v>0</v>
      </c>
      <c r="E9" s="20">
        <f>SUMIF(Mars!$G$2:$G$548,"Activité Partielle",Mars!$E$2:$E$548)</f>
        <v>0</v>
      </c>
      <c r="F9" s="20">
        <f>SUMIF(Avril!$G$2:$G$636,"Activité Partielle",Avril!$E$2:$E$636)</f>
        <v>0</v>
      </c>
      <c r="G9" s="20">
        <f ca="1">SUMIF(Mai!$G$2:$G$589,"Activité Partielle",Mai!$E$2:$E$584)</f>
        <v>0</v>
      </c>
      <c r="H9" s="20">
        <f>SUMIF(Juin!$G$2:$G$653,"Activité Partielle",Juin!$E$2:$E$653)</f>
        <v>0</v>
      </c>
      <c r="I9" s="20">
        <f>SUMIF(Juillet!$G$2:$G$549,"Activité Partielle",Juillet!$E$2:$E$549)</f>
        <v>0</v>
      </c>
      <c r="J9" s="20">
        <f>SUMIF(Aout!$G$2:$G$639,"Activité Partielle",Aout!$E$2:$E$639)</f>
        <v>0</v>
      </c>
      <c r="K9" s="20">
        <f>SUMIF(Septembre!$G$2:$G$602,"Activité Partielle",Septembre!$E$2:$E$602)</f>
        <v>0</v>
      </c>
      <c r="L9" s="20">
        <f>SUMIF(Octobre!$G$2:$G$543,"Activité Partielle",Octobre!$E$2:$E$543)</f>
        <v>0</v>
      </c>
      <c r="M9" s="20">
        <f>SUMIF(Novembre!$G$2:$G$722,"Activité Partielle",Novembre!$E$2:$E$722)</f>
        <v>0</v>
      </c>
      <c r="N9" s="20">
        <f>SUMIF(Décembre!$G$2:$G$882,"Activité Partielle",Décembre!$E$2:$E$882)</f>
        <v>0</v>
      </c>
      <c r="P9" s="20">
        <f ca="1">SUM(C9:N9)</f>
        <v>0</v>
      </c>
      <c r="R9" s="7"/>
    </row>
    <row r="10" spans="2:18" ht="17.25" customHeight="1" x14ac:dyDescent="0.35">
      <c r="B10" s="100" t="s">
        <v>97</v>
      </c>
      <c r="C10" s="20">
        <f>SUMIF(Janvier!$G$2:$G$586,"REMB IS",Janvier!$E$2:$E$586)</f>
        <v>0</v>
      </c>
      <c r="D10" s="20">
        <f>SUMIF(Mars!$G$2:$G$548,"REMB IS",Mars!$E$2:$E$548)</f>
        <v>0</v>
      </c>
      <c r="E10" s="20">
        <f>SUMIF(Mars!$G$2:$G$548,"REMB IS",Mars!$E$2:$E$548)</f>
        <v>0</v>
      </c>
      <c r="F10" s="20">
        <f>SUMIF(Avril!$G$2:$G$636,"REMB IS",Avril!$E$2:$E$636)</f>
        <v>0</v>
      </c>
      <c r="G10" s="20">
        <f ca="1">SUMIF(Mai!$G$2:$G$589,"REMB IS",Mai!$E$2:$E$584)</f>
        <v>0</v>
      </c>
      <c r="H10" s="20">
        <f>SUMIF(Juin!$G$2:$G$653,"REMB IS",Juin!$E$2:$E$653)</f>
        <v>0</v>
      </c>
      <c r="I10" s="20">
        <f>SUMIF(Juillet!$G$2:$G$549,"REMB IS",Juillet!$E$2:$E$549)</f>
        <v>0</v>
      </c>
      <c r="J10" s="20">
        <f>SUMIF(Aout!$G$2:$G$639,"REMB IS",Aout!$E$2:$E$639)</f>
        <v>0</v>
      </c>
      <c r="K10" s="20">
        <f>SUMIF(Septembre!$G$2:$G$602,"REMB IS",Septembre!$E$2:$E$602)</f>
        <v>0</v>
      </c>
      <c r="L10" s="20">
        <f>SUMIF(Octobre!$G$2:$G$543,"REMB IS",Octobre!$E$2:$E$543)</f>
        <v>0</v>
      </c>
      <c r="M10" s="20">
        <f>SUMIF(Novembre!$G$2:$G$722,"REMB IS",Novembre!$E$2:$E$722)</f>
        <v>0</v>
      </c>
      <c r="N10" s="20">
        <f>SUMIF(Décembre!$G$2:$G$882,"REMB IS",Décembre!$E$2:$E$882)</f>
        <v>0</v>
      </c>
      <c r="P10" s="20">
        <f ca="1">SUM(C10:N10)</f>
        <v>0</v>
      </c>
      <c r="R10" s="7"/>
    </row>
    <row r="11" spans="2:18" ht="17.25" customHeight="1" x14ac:dyDescent="0.35">
      <c r="R11" s="7"/>
    </row>
    <row r="12" spans="2:18" ht="18" customHeight="1" x14ac:dyDescent="0.35">
      <c r="B12" s="22" t="s">
        <v>10</v>
      </c>
      <c r="C12" s="21">
        <f>SUMIF(Janvier!$G$2:$G$586,"Facture Fournisseur",Janvier!$D$2:$D$586)</f>
        <v>0</v>
      </c>
      <c r="D12" s="21">
        <f>SUMIF(Février!$G$2:$G$730,"Facture Fournisseur",Février!$D$2:$D$730)</f>
        <v>0</v>
      </c>
      <c r="E12" s="21">
        <f>SUMIF(Mars!$G$2:$G$548,"Facture Fournisseur",Mars!$D$2:$D$548)</f>
        <v>0</v>
      </c>
      <c r="F12" s="21">
        <f>SUMIF(Avril!$G$2:$G$636,"Facture Fournisseur",Avril!$D$2:$D$636)</f>
        <v>0</v>
      </c>
      <c r="G12" s="21">
        <f ca="1">SUMIF(Mai!$G$2:$G$589,"Facture Fournisseur",Mai!$D$2:$D$584)</f>
        <v>0</v>
      </c>
      <c r="H12" s="21">
        <f>SUMIF(Juin!$G$2:$G$653,"Facture Fournisseur",Juin!$D$2:$D$653)</f>
        <v>0</v>
      </c>
      <c r="I12" s="21">
        <f>SUMIF(Juillet!$G$2:$G$549,"Facture Fournisseur",Juillet!$D$2:$D$549)</f>
        <v>0</v>
      </c>
      <c r="J12" s="21">
        <f>SUMIF(Aout!$G$2:$G$639,"Facture Fournisseur",Aout!$D$2:$D$639)</f>
        <v>0</v>
      </c>
      <c r="K12" s="21">
        <f>SUMIF(Septembre!$G$2:$G$602,"Facture Fournisseur",Septembre!$D$2:$D$602)</f>
        <v>0</v>
      </c>
      <c r="L12" s="21">
        <f>SUMIF(Octobre!$G$2:$G$543,"Facture Fournisseur",Octobre!$D$2:$D$543)</f>
        <v>0</v>
      </c>
      <c r="M12" s="21">
        <f>SUMIF(Novembre!$G$2:$G$722,"Facture Fournisseur",Novembre!$D$2:$D$722)</f>
        <v>0</v>
      </c>
      <c r="N12" s="21">
        <f>SUMIF(Décembre!$G$2:$G$816,"Facture Fournisseur",Décembre!$D$2:$D$816)</f>
        <v>0</v>
      </c>
      <c r="P12" s="21">
        <f t="shared" ref="P12:P17" ca="1" si="0">SUM(C12:N12)</f>
        <v>0</v>
      </c>
    </row>
    <row r="13" spans="2:18" ht="18" customHeight="1" x14ac:dyDescent="0.35">
      <c r="B13" s="99" t="s">
        <v>120</v>
      </c>
      <c r="C13" s="21">
        <f>SUMIF(Janvier!$G$2:$G$586,"Depot Capital HIRELINK",Janvier!$D$2:$D$586)</f>
        <v>0</v>
      </c>
      <c r="D13" s="21">
        <f>SUMIF(Février!$G$2:$G$730,"Depot Capital HIRELINK",Février!$D$2:$D$730)</f>
        <v>0</v>
      </c>
      <c r="E13" s="21">
        <f>SUMIF(Mars!$G$2:$G$548,"Depot Capital HIRELINK",Mars!$D$2:$D$548)</f>
        <v>10000</v>
      </c>
      <c r="F13" s="21">
        <f>SUMIF(Avril!$G$2:$G$636,"Depot Capital HIRELINK",Avril!$D$2:$D$636)</f>
        <v>0</v>
      </c>
      <c r="G13" s="21">
        <f ca="1">SUMIF(Mai!$G$2:$G$589,"Depot Capital HIRELINK",Mai!$D$2:$D$584)</f>
        <v>0</v>
      </c>
      <c r="H13" s="21">
        <f>SUMIF(Juin!$G$2:$G$653,"Depot Capital HIRELINK",Juin!$D$2:$D$653)</f>
        <v>0</v>
      </c>
      <c r="I13" s="21">
        <f>SUMIF(Juillet!$G$2:$G$549,"Depot Capital HIRELINK",Juillet!$D$2:$D$549)</f>
        <v>0</v>
      </c>
      <c r="J13" s="21">
        <f>SUMIF(Aout!$G$2:$G$639,"Depot Capital HIRELINK",Aout!$D$2:$D$639)</f>
        <v>0</v>
      </c>
      <c r="K13" s="21">
        <f>SUMIF(Septembre!$G$2:$G$602,"Depot Capital HIRELINK",Septembre!$D$2:$D$602)</f>
        <v>0</v>
      </c>
      <c r="L13" s="21">
        <f>SUMIF(Octobre!$G$2:$G$543,"Depot Capital HIRELINK",Octobre!$D$2:$D$543)</f>
        <v>0</v>
      </c>
      <c r="M13" s="21">
        <f>SUMIF(Novembre!$G$2:$G$722,"Depot Capital HIRELINK",Novembre!$D$2:$D$722)</f>
        <v>0</v>
      </c>
      <c r="N13" s="21">
        <f>SUMIF(Décembre!$G$2:$G$816,"Depot Capital HIRELINK",Décembre!$D$2:$D$816)</f>
        <v>0</v>
      </c>
      <c r="P13" s="21">
        <f t="shared" ca="1" si="0"/>
        <v>10000</v>
      </c>
    </row>
    <row r="14" spans="2:18" ht="18" customHeight="1" x14ac:dyDescent="0.35">
      <c r="B14" s="99" t="s">
        <v>144</v>
      </c>
      <c r="C14" s="21">
        <f>SUMIF(Janvier!$G$2:$G$586,"Apport Associes",Janvier!$D$2:$D$586)</f>
        <v>0</v>
      </c>
      <c r="D14" s="21">
        <f>SUMIF(Février!$G$2:$G$730,"Apport Associes",Février!$D$2:$D$730)</f>
        <v>0</v>
      </c>
      <c r="E14" s="21">
        <f>SUMIF(Mars!$G$2:$G$548,"Apport Associes",Mars!$D$2:$D$548)</f>
        <v>0</v>
      </c>
      <c r="F14" s="21">
        <f>SUMIF(Avril!$G$2:$G$636,"Apport Associes",Avril!$D$2:$D$636)</f>
        <v>0</v>
      </c>
      <c r="G14" s="21">
        <f ca="1">SUMIF(Mai!$G$2:$G$589,"Apport Associes",Mai!$D$2:$D$584)</f>
        <v>0</v>
      </c>
      <c r="H14" s="21">
        <f>SUMIF(Juin!$G$2:$G$653,"Apport Associes",Juin!$D$2:$D$653)</f>
        <v>0</v>
      </c>
      <c r="I14" s="21">
        <f>SUMIF(Juillet!$G$2:$G$549,"Apport Associes",Juillet!$D$2:$D$549)</f>
        <v>15000</v>
      </c>
      <c r="J14" s="21">
        <f>SUMIF(Aout!$G$2:$G$639,"Apport Associes",Aout!$D$2:$D$639)</f>
        <v>0</v>
      </c>
      <c r="K14" s="21">
        <f>SUMIF(Septembre!$G$2:$G$602,"Apport Associes",Septembre!$D$2:$D$602)</f>
        <v>0</v>
      </c>
      <c r="L14" s="21">
        <f>SUMIF(Octobre!$G$2:$G$543,"Apport Associes",Octobre!$D$2:$D$543)</f>
        <v>0</v>
      </c>
      <c r="M14" s="21">
        <f>SUMIF(Novembre!$G$2:$G$722,"Apport Associes",Novembre!$D$2:$D$722)</f>
        <v>0</v>
      </c>
      <c r="N14" s="21">
        <f>SUMIF(Décembre!$G$2:$G$816,"Apport Associes",Décembre!$D$2:$D$816)</f>
        <v>0</v>
      </c>
      <c r="P14" s="21">
        <f t="shared" ref="P14" ca="1" si="1">SUM(C14:N14)</f>
        <v>15000</v>
      </c>
    </row>
    <row r="15" spans="2:18" ht="18" customHeight="1" x14ac:dyDescent="0.35">
      <c r="B15" s="22" t="s">
        <v>21</v>
      </c>
      <c r="C15" s="21">
        <f>SUMIF(Janvier!$G$2:$G$586,"TVA",Janvier!$D$2:$D$586)</f>
        <v>0</v>
      </c>
      <c r="D15" s="21">
        <f>SUMIF(Février!$G$2:$G$730,"TVA",Février!$D$2:$D$730)</f>
        <v>0</v>
      </c>
      <c r="E15" s="21">
        <f>SUMIF(Mars!$G$2:$G$548,"TVA",Mars!$D$2:$D$548)</f>
        <v>0</v>
      </c>
      <c r="F15" s="21">
        <f>SUMIF(Avril!$G$2:$G$636,"TVA",Avril!$D$2:$D$636)</f>
        <v>0</v>
      </c>
      <c r="G15" s="21">
        <f ca="1">SUMIF(Mai!$G$2:$G$589,"TVA",Mai!$D$2:$D$584)</f>
        <v>21118</v>
      </c>
      <c r="H15" s="21">
        <f>SUMIF(Juin!$G$2:$G$653,"TVA",Juin!$D$2:$D$653)</f>
        <v>0</v>
      </c>
      <c r="I15" s="21">
        <f>SUMIF(Juillet!$G$2:$G$549,"TVA",Juillet!$D$2:$D$549)</f>
        <v>1788</v>
      </c>
      <c r="J15" s="21">
        <f>SUMIF(Aout!$G$2:$G$639,"TVA",Aout!$D$2:$D$639)</f>
        <v>1800</v>
      </c>
      <c r="K15" s="21">
        <f>SUMIF(Septembre!$G$2:$G$602,"TVA",Septembre!$D$2:$D$602)</f>
        <v>1493</v>
      </c>
      <c r="L15" s="21">
        <f>SUMIF(Octobre!$G$2:$G$543,"TVA",Octobre!$D$2:$D$543)</f>
        <v>14310</v>
      </c>
      <c r="M15" s="21">
        <f>SUMIF(Novembre!$G$2:$G$722,"TVA",Novembre!$D$2:$D$722)</f>
        <v>1200</v>
      </c>
      <c r="N15" s="21">
        <f>SUMIF(Décembre!$G$2:$G$882,"TVA",Décembre!$D$2:$D$882)</f>
        <v>2017</v>
      </c>
      <c r="P15" s="21">
        <f t="shared" ca="1" si="0"/>
        <v>43726</v>
      </c>
    </row>
    <row r="16" spans="2:18" ht="18" customHeight="1" x14ac:dyDescent="0.35">
      <c r="B16" s="22" t="s">
        <v>42</v>
      </c>
      <c r="C16" s="21">
        <f>SUMIF(Janvier!$G$2:$G$586,"Impot",Janvier!$D$2:$D$586)</f>
        <v>0</v>
      </c>
      <c r="D16" s="21">
        <f>SUMIF(Février!$G$2:$G$730,"Impot",Février!$D$2:$D$730)</f>
        <v>0</v>
      </c>
      <c r="E16" s="21">
        <f>SUMIF(Mars!$G$2:$G$548,"Impot",Mars!$D$2:$D$548)</f>
        <v>0</v>
      </c>
      <c r="F16" s="21">
        <f>SUMIF(Avril!$G$2:$G$636,"Impot",Avril!$D$2:$D$636)</f>
        <v>0</v>
      </c>
      <c r="G16" s="21">
        <f ca="1">SUMIF(Mai!$G$2:$G$589,"Impot",Mai!$D$2:$D$584)</f>
        <v>15085</v>
      </c>
      <c r="H16" s="21">
        <f>SUMIF(Juin!$G$2:$G$653,"Impot",Juin!$D$2:$D$653)</f>
        <v>7543</v>
      </c>
      <c r="I16" s="21">
        <f>SUMIF(Juillet!$G$2:$G$549,"Impot",Juillet!$D$2:$D$549)</f>
        <v>0</v>
      </c>
      <c r="J16" s="21">
        <f>SUMIF(Aout!$G$2:$G$639,"Impot",Aout!$D$2:$D$639)</f>
        <v>0</v>
      </c>
      <c r="K16" s="21">
        <f>SUMIF(Septembre!$G$2:$G$602,"Impot",Septembre!$D$2:$D$602)</f>
        <v>3771</v>
      </c>
      <c r="L16" s="21">
        <f>SUMIF(Octobre!$G$2:$G$543,"Impot",Octobre!$D$2:$D$543)</f>
        <v>0</v>
      </c>
      <c r="M16" s="21">
        <f>SUMIF(Novembre!$G$2:$G$722,"Impot",Novembre!$D$2:$D$722)</f>
        <v>0</v>
      </c>
      <c r="N16" s="21">
        <f>SUMIF(Décembre!$G$2:$G$882,"Impot",Décembre!$D$2:$D$882)</f>
        <v>3771</v>
      </c>
      <c r="P16" s="21">
        <f t="shared" ca="1" si="0"/>
        <v>30170</v>
      </c>
    </row>
    <row r="17" spans="2:16" ht="18" customHeight="1" x14ac:dyDescent="0.35">
      <c r="B17" s="22" t="s">
        <v>91</v>
      </c>
      <c r="C17" s="21">
        <f>SUMIF(Janvier!$G$2:$G$586,"CVAE",Janvier!$D$2:$D$586)</f>
        <v>0</v>
      </c>
      <c r="D17" s="21">
        <f>SUMIF(Février!$G$2:$G$730,"CVAE",Février!$D$2:$D$730)</f>
        <v>0</v>
      </c>
      <c r="E17" s="21">
        <f>SUMIF(Mars!$G$2:$G$548,"CVAE",Mars!$D$2:$D$548)</f>
        <v>0</v>
      </c>
      <c r="F17" s="21">
        <f>SUMIF(Avril!$G$2:$G$636,"CVAE",Avril!$D$2:$D$636)</f>
        <v>0</v>
      </c>
      <c r="G17" s="21">
        <f ca="1">SUMIF(Mai!$G$2:$G$589,"CVAE",Mai!$D$2:$D$584)</f>
        <v>0</v>
      </c>
      <c r="H17" s="21">
        <f>SUMIF(Juin!$G$2:$G$653,"CVAE",Juin!$D$2:$D$653)</f>
        <v>0</v>
      </c>
      <c r="I17" s="21">
        <f>SUMIF(Juillet!$G$2:$G$549,"CVAE",Juillet!$D$2:$D$549)</f>
        <v>0</v>
      </c>
      <c r="J17" s="21">
        <f>SUMIF(Aout!$G$2:$G$639,"CVAE",Aout!$D$2:$D$639)</f>
        <v>0</v>
      </c>
      <c r="K17" s="21">
        <f>SUMIF(Septembre!$G$2:$G$602,"CVAE",Septembre!$D$2:$D$602)</f>
        <v>0</v>
      </c>
      <c r="L17" s="21">
        <f>SUMIF(Octobre!$G$2:$G$543,"CVAE",Octobre!$D$2:$D$543)</f>
        <v>0</v>
      </c>
      <c r="M17" s="21">
        <f>SUMIF(Novembre!$G$2:$G$722,"CVAE",Novembre!$D$2:$D$722)</f>
        <v>0</v>
      </c>
      <c r="N17" s="21">
        <f>SUMIF(Décembre!$G$2:$G$882,"CVAE",Décembre!$D$2:$D$882)</f>
        <v>0</v>
      </c>
      <c r="P17" s="21">
        <f t="shared" ca="1" si="0"/>
        <v>0</v>
      </c>
    </row>
    <row r="19" spans="2:16" ht="18" customHeight="1" x14ac:dyDescent="0.35">
      <c r="B19" s="15" t="s">
        <v>14</v>
      </c>
      <c r="C19" s="16">
        <f>SUMIF(Janvier!$G$2:$G$586,"Frais",Janvier!$D$2:$D$586)</f>
        <v>0</v>
      </c>
      <c r="D19" s="16">
        <f>SUMIF(Février!$G$2:$G$730,"Frais",Février!$D$2:$D$730)</f>
        <v>0</v>
      </c>
      <c r="E19" s="16">
        <f>SUMIF(Mars!$G$2:$G$548,"Frais",Mars!$D$2:$D$548)</f>
        <v>2000</v>
      </c>
      <c r="F19" s="16">
        <f>SUMIF(Avril!$G$2:$G$636,"Frais",Avril!$D$2:$D$636)</f>
        <v>0</v>
      </c>
      <c r="G19" s="16">
        <f ca="1">SUMIF(Mai!$G$2:$G$589,"Frais",Mai!$D$2:$D$584)</f>
        <v>1045.95</v>
      </c>
      <c r="H19" s="16">
        <f>SUMIF(Juin!$G$2:$G$653,"Frais",Juin!$D$2:$D$653)</f>
        <v>0</v>
      </c>
      <c r="I19" s="16">
        <f>SUMIF(Juillet!$G$2:$G$549,"Frais",Juillet!$D$2:$D$549)</f>
        <v>0</v>
      </c>
      <c r="J19" s="16">
        <f>SUMIF(Aout!$G$2:$G$639,"Frais",Aout!$D$2:$D$639)</f>
        <v>0</v>
      </c>
      <c r="K19" s="16">
        <f>SUMIF(Septembre!$G$2:$G$602,"Frais",Septembre!$D$2:$D$602)</f>
        <v>0</v>
      </c>
      <c r="L19" s="16">
        <f>SUMIF(Octobre!$G$2:$G$543,"Frais",Octobre!$D$2:$D$543)</f>
        <v>3307.99</v>
      </c>
      <c r="M19" s="16">
        <f>SUMIF(Novembre!$G$2:$G$722,"Frais",Novembre!$D$2:$D$722)</f>
        <v>0</v>
      </c>
      <c r="N19" s="16">
        <f>SUMIF(Décembre!$G$2:$G$882,"Frais",Décembre!$D$2:$D$882)</f>
        <v>441.89</v>
      </c>
      <c r="P19" s="16">
        <f t="shared" ref="P19:P34" ca="1" si="2">SUM(C19:N19)</f>
        <v>6795.83</v>
      </c>
    </row>
    <row r="20" spans="2:16" ht="18" customHeight="1" x14ac:dyDescent="0.35">
      <c r="B20" s="15" t="s">
        <v>15</v>
      </c>
      <c r="C20" s="16">
        <f>SUMIF(Janvier!$G$2:$G$586,"Hiscox",Janvier!$D$2:$D$586)</f>
        <v>0</v>
      </c>
      <c r="D20" s="16">
        <f>SUMIF(Février!$G$2:$G$730,"Hiscox",Février!$D$2:$D$730)</f>
        <v>0</v>
      </c>
      <c r="E20" s="16">
        <f>SUMIF(Mars!$G$2:$G$548,"Hiscox",Mars!$D$2:$D$548)</f>
        <v>0</v>
      </c>
      <c r="F20" s="16">
        <f>SUMIF(Avril!$G$2:$G$636,"Hiscox",Avril!$D$2:$D$636)</f>
        <v>0</v>
      </c>
      <c r="G20" s="16">
        <f ca="1">SUMIF(Mai!$G$2:$G$589,"Hiscox",Mai!$D$2:$D$584)</f>
        <v>0</v>
      </c>
      <c r="H20" s="16">
        <f>SUMIF(Juin!$G$2:$G$653,"Hiscox",Juin!$D$2:$D$653)</f>
        <v>0</v>
      </c>
      <c r="I20" s="16">
        <f>SUMIF(Juillet!$G$2:$G$549,"Hiscox",Juillet!$D$2:$D$549)</f>
        <v>0</v>
      </c>
      <c r="J20" s="16">
        <f>SUMIF(Aout!$G$2:$G$639,"Hiscox",Aout!$D$2:$D$639)</f>
        <v>0</v>
      </c>
      <c r="K20" s="16">
        <f>SUMIF(Septembre!$G$2:$G$602,"Hiscox",Septembre!$D$2:$D$602)</f>
        <v>0</v>
      </c>
      <c r="L20" s="16">
        <f>SUMIF(Octobre!$G$2:$G$543,"Hiscox",Octobre!$D$2:$D$543)</f>
        <v>0</v>
      </c>
      <c r="M20" s="16">
        <f>SUMIF(Novembre!$G$2:$G$722,"Hiscox",Novembre!$D$2:$D$722)</f>
        <v>0</v>
      </c>
      <c r="N20" s="16">
        <f>SUMIF(Décembre!$G$2:$G$882,"Hiscox",Décembre!$D$2:$D$882)</f>
        <v>0</v>
      </c>
      <c r="P20" s="16">
        <f t="shared" ca="1" si="2"/>
        <v>0</v>
      </c>
    </row>
    <row r="21" spans="2:16" ht="18" customHeight="1" x14ac:dyDescent="0.35">
      <c r="B21" s="15" t="s">
        <v>20</v>
      </c>
      <c r="C21" s="16">
        <f>SUMIF(Janvier!$G$2:$G$586,"Amundi",Janvier!$D$2:$D$586)</f>
        <v>0</v>
      </c>
      <c r="D21" s="16">
        <f>SUMIF(Février!$G$2:$G$730,"Amundi",Février!$D$2:$D$730)</f>
        <v>0</v>
      </c>
      <c r="E21" s="16">
        <f>SUMIF(Mars!$G$2:$G$548,"Amundi",Mars!$D$2:$D$548)</f>
        <v>0</v>
      </c>
      <c r="F21" s="16">
        <f>SUMIF(Avril!$G$2:$G$636,"Amundi",Avril!$D$2:$D$636)</f>
        <v>0</v>
      </c>
      <c r="G21" s="16">
        <f ca="1">SUMIF(Mai!$G$2:$G$589,"Amundi",Mai!$D$2:$D$584)</f>
        <v>0</v>
      </c>
      <c r="H21" s="16">
        <f>SUMIF(Juin!$G$2:$G$653,"Amundi",Juin!$D$2:$D$653)</f>
        <v>0</v>
      </c>
      <c r="I21" s="16">
        <f>SUMIF(Juillet!$G$2:$G$549,"Amundi",Juillet!$D$2:$D$549)</f>
        <v>0</v>
      </c>
      <c r="J21" s="16">
        <f>SUMIF(Aout!$G$2:$G$639,"Amundi",Aout!$D$2:$D$639)</f>
        <v>0</v>
      </c>
      <c r="K21" s="16">
        <f>SUMIF(Septembre!$G$2:$G$602,"Amundi",Septembre!$D$2:$D$602)</f>
        <v>0</v>
      </c>
      <c r="L21" s="16">
        <f>SUMIF(Octobre!$G$2:$G$543,"Amundi",Octobre!$D$2:$D$543)</f>
        <v>0</v>
      </c>
      <c r="M21" s="16">
        <f>SUMIF(Novembre!$G$2:$G$722,"Amundi",Novembre!$D$2:$D$722)</f>
        <v>0</v>
      </c>
      <c r="N21" s="16">
        <f>SUMIF(Décembre!$G$2:$G$882,"Amundi",Décembre!$D$2:$D$882)</f>
        <v>0</v>
      </c>
      <c r="P21" s="16">
        <f t="shared" ca="1" si="2"/>
        <v>0</v>
      </c>
    </row>
    <row r="22" spans="2:16" ht="18" customHeight="1" x14ac:dyDescent="0.35">
      <c r="B22" s="15" t="s">
        <v>25</v>
      </c>
      <c r="C22" s="16">
        <f>SUMIF(Janvier!$G$2:$G$586,"Frais Comptable",Janvier!$D$2:$D$586)</f>
        <v>0</v>
      </c>
      <c r="D22" s="16">
        <f>SUMIF(Février!$G$2:$G$731,"Frais Comptable",Février!$D$2:$D$731)</f>
        <v>0</v>
      </c>
      <c r="E22" s="16">
        <f>SUMIF(Mars!$G$2:$G$548,"Frais Comptable",Mars!$D$2:$D$548)</f>
        <v>0</v>
      </c>
      <c r="F22" s="16">
        <f>SUMIF(Avril!$G$2:$G$636,"Frais Comptable",Avril!$D$2:$D$636)</f>
        <v>0</v>
      </c>
      <c r="G22" s="16">
        <f ca="1">SUMIF(Mai!$G$2:$G$589,"Frais Comptable",Mai!$D$2:$D$584)</f>
        <v>0</v>
      </c>
      <c r="H22" s="16">
        <f>SUMIF(Juin!$G$2:$G$653,"Frais Comptable",Juin!$D$2:$D$653)</f>
        <v>0</v>
      </c>
      <c r="I22" s="16">
        <f>SUMIF(Juillet!$G$2:$G$549,"Frais Comptable",Juillet!$D$2:$D$549)</f>
        <v>0</v>
      </c>
      <c r="J22" s="16">
        <f>SUMIF(Aout!$G$2:$G$639,"Frais Comptable",Aout!$D$2:$D$639)</f>
        <v>2296.8000000000002</v>
      </c>
      <c r="K22" s="16">
        <f>SUMIF(Septembre!$G$2:$G$602,"Frais Comptable",Septembre!$D$2:$D$602)</f>
        <v>0</v>
      </c>
      <c r="L22" s="16">
        <f>SUMIF(Octobre!$G$2:$G$543,"Frais Comptable",Octobre!$D$2:$D$543)</f>
        <v>0</v>
      </c>
      <c r="M22" s="16">
        <f>SUMIF(Novembre!$G$2:$G$722,"Frais Comptable",Novembre!$D$2:$D$722)</f>
        <v>0</v>
      </c>
      <c r="N22" s="16">
        <f>SUMIF(Décembre!$G$2:$G$882,"Frais Comptable",Décembre!$D$2:$D$882)</f>
        <v>0</v>
      </c>
      <c r="P22" s="16">
        <f t="shared" ca="1" si="2"/>
        <v>2296.8000000000002</v>
      </c>
    </row>
    <row r="23" spans="2:16" ht="18" customHeight="1" x14ac:dyDescent="0.35">
      <c r="B23" s="15" t="s">
        <v>24</v>
      </c>
      <c r="C23" s="16">
        <f>SUMIF(Janvier!$G$2:$G$586,"Boondmanager",Janvier!$D$2:$D$586)</f>
        <v>0</v>
      </c>
      <c r="D23" s="16">
        <f>SUMIF(Février!$G$2:$G$731,"Boondmanager",Février!$D$2:$D$731)</f>
        <v>0</v>
      </c>
      <c r="E23" s="16">
        <f>SUMIF(Mars!$G$2:$G$548,"Boondmanager",Mars!$D$2:$D$548)</f>
        <v>0</v>
      </c>
      <c r="F23" s="16">
        <f>SUMIF(Avril!$G$2:$G$636,"Boondmanager",Avril!$D$2:$D$636)</f>
        <v>0</v>
      </c>
      <c r="G23" s="16">
        <f ca="1">SUMIF(Mai!$G$2:$G$589,"Boondmanager",Mai!$D$2:$D$584)</f>
        <v>0</v>
      </c>
      <c r="H23" s="16">
        <f>SUMIF(Juin!$G$2:$G$653,"Boondmanager",Juin!$D$2:$D$653)</f>
        <v>0</v>
      </c>
      <c r="I23" s="16">
        <f>SUMIF(Juillet!$G$2:$G$549,"Boondmanager",Juillet!$D$2:$D$549)</f>
        <v>0</v>
      </c>
      <c r="J23" s="16">
        <f>SUMIF(Aout!$G$2:$G$639,"Boondmanager",Aout!$D$2:$D$639)</f>
        <v>0</v>
      </c>
      <c r="K23" s="16">
        <f>SUMIF(Septembre!$G$2:$G$602,"Boondmanager",Septembre!$D$2:$D$602)</f>
        <v>0</v>
      </c>
      <c r="L23" s="16">
        <f>SUMIF(Octobre!$G$2:$G$543,"Boondmanager",Octobre!$D$2:$D$543)</f>
        <v>0</v>
      </c>
      <c r="M23" s="16">
        <f>SUMIF(Novembre!$G$2:$G$722,"Boondmanager",Novembre!$D$2:$D$722)</f>
        <v>0</v>
      </c>
      <c r="N23" s="16">
        <f>SUMIF(Décembre!$G$2:$G$882,"Boondmanager",Décembre!$D$2:$D$882)</f>
        <v>0</v>
      </c>
      <c r="P23" s="16">
        <f t="shared" ca="1" si="2"/>
        <v>0</v>
      </c>
    </row>
    <row r="24" spans="2:16" ht="18" customHeight="1" x14ac:dyDescent="0.35">
      <c r="B24" s="15" t="s">
        <v>8</v>
      </c>
      <c r="C24" s="16">
        <f>SUMIF(Janvier!$G$2:$G$586,"Banque",Janvier!$D$2:$D$586)</f>
        <v>13.2</v>
      </c>
      <c r="D24" s="16">
        <f>SUMIF(Février!$G$2:$G$730,"Banque",Février!$D$2:$D$730)</f>
        <v>13.2</v>
      </c>
      <c r="E24" s="16">
        <f>SUMIF(Mars!$G$2:$G$548,"Banque",Mars!$D$2:$D$548)</f>
        <v>13.2</v>
      </c>
      <c r="F24" s="16">
        <f>SUMIF(Avril!$G$2:$G$636,"Banque",Avril!$D$2:$D$636)</f>
        <v>13.2</v>
      </c>
      <c r="G24" s="16">
        <f ca="1">SUMIF(Mai!$G$2:$G$589,"Banque",Mai!$D$2:$D$584)</f>
        <v>13.2</v>
      </c>
      <c r="H24" s="16">
        <f>SUMIF(Juin!$G$2:$G$653,"Banque",Juin!$D$2:$D$653)</f>
        <v>13.2</v>
      </c>
      <c r="I24" s="16">
        <f>SUMIF(Juillet!$G$2:$G$549,"Banque",Juillet!$D$2:$D$549)</f>
        <v>13.2</v>
      </c>
      <c r="J24" s="16">
        <f>SUMIF(Aout!$G$2:$G$639,"Banque",Aout!$D$2:$D$639)</f>
        <v>13.2</v>
      </c>
      <c r="K24" s="16">
        <f>SUMIF(Septembre!$G$2:$G$602,"Banque",Septembre!$D$2:$D$602)</f>
        <v>13.2</v>
      </c>
      <c r="L24" s="16">
        <f>SUMIF(Octobre!$G$2:$G$543,"Banque",Octobre!$D$2:$D$543)</f>
        <v>13.2</v>
      </c>
      <c r="M24" s="16">
        <f>SUMIF(Novembre!$G$2:$G$722,"Banque",Novembre!$D$2:$D$722)</f>
        <v>13.2</v>
      </c>
      <c r="N24" s="16">
        <f>SUMIF(Décembre!$G$2:$G$882,"Banque",Décembre!$D$2:$D$882)</f>
        <v>13.2</v>
      </c>
      <c r="P24" s="16">
        <f t="shared" ca="1" si="2"/>
        <v>158.39999999999998</v>
      </c>
    </row>
    <row r="25" spans="2:16" ht="18" customHeight="1" x14ac:dyDescent="0.35">
      <c r="B25" s="15" t="s">
        <v>4</v>
      </c>
      <c r="C25" s="16">
        <f>SUMIF(Janvier!$G$2:$G$586,"Crédit",Janvier!$D$2:$D$586)</f>
        <v>0</v>
      </c>
      <c r="D25" s="16">
        <f>SUMIF(Février!$G$2:$G$730,"Crédit",Février!$D$2:$D$730)</f>
        <v>0</v>
      </c>
      <c r="E25" s="16">
        <f>SUMIF(Mars!$G$2:$G$548,"Crédit",Mars!$D$2:$D$548)</f>
        <v>0</v>
      </c>
      <c r="F25" s="16">
        <f>SUMIF(Avril!$G$2:$G$636,"Crédit",Avril!$D$2:$D$636)</f>
        <v>0</v>
      </c>
      <c r="G25" s="16">
        <f ca="1">SUMIF(Mai!$G$2:$G$589,"Crédit",Mai!$D$2:$D$584)</f>
        <v>0</v>
      </c>
      <c r="H25" s="16">
        <f>SUMIF(Juin!$G$2:$G$653,"Crédit",Juin!$D$2:$D$653)</f>
        <v>0</v>
      </c>
      <c r="I25" s="16">
        <f>SUMIF(Juillet!$G$2:$G$549,"Crédit",Juillet!$D$2:$D$549)</f>
        <v>0</v>
      </c>
      <c r="J25" s="16">
        <f>SUMIF(Aout!$G$2:$G$639,"Crédit",Aout!$D$2:$D$639)</f>
        <v>0</v>
      </c>
      <c r="K25" s="16">
        <f>SUMIF(Septembre!$G$2:$G$602,"Crédit",Septembre!$D$2:$D$602)</f>
        <v>0</v>
      </c>
      <c r="L25" s="16">
        <f>SUMIF(Octobre!$G$2:$G$543,"Crédit",Octobre!$D$2:$D$543)</f>
        <v>0</v>
      </c>
      <c r="M25" s="16">
        <f>SUMIF(Novembre!$G$2:$G$722,"Crédit",Novembre!$D$2:$D$722)</f>
        <v>0</v>
      </c>
      <c r="N25" s="16">
        <f>SUMIF(Décembre!$G$2:$G$882,"Crédit",Décembre!$D$2:$D$882)</f>
        <v>0</v>
      </c>
      <c r="P25" s="16">
        <f t="shared" ca="1" si="2"/>
        <v>0</v>
      </c>
    </row>
    <row r="26" spans="2:16" ht="18" customHeight="1" x14ac:dyDescent="0.35">
      <c r="B26" s="15" t="s">
        <v>22</v>
      </c>
      <c r="C26" s="16">
        <f>SUMIF(Janvier!$G$2:$G$586,"CB",Janvier!$D$2:$D$586)</f>
        <v>0</v>
      </c>
      <c r="D26" s="16">
        <f>SUMIF(Février!$G$2:$G$730,"CB",Février!$D$2:$D$730)</f>
        <v>0</v>
      </c>
      <c r="E26" s="16">
        <f>SUMIF(Mars!$G$2:$G$548,"CB",Mars!$D$2:$D$548)</f>
        <v>0</v>
      </c>
      <c r="F26" s="16">
        <f>SUMIF(Avril!$G$2:$G$636,"CB",Avril!$D$2:$D$636)</f>
        <v>0</v>
      </c>
      <c r="G26" s="16">
        <f ca="1">SUMIF(Mai!$G$2:$G$589,"CB",Mai!$D$2:$D$584)</f>
        <v>0</v>
      </c>
      <c r="H26" s="16">
        <f>SUMIF(Juin!$G$2:$G$653,"CB",Juin!$D$2:$D$653)</f>
        <v>0</v>
      </c>
      <c r="I26" s="16">
        <f>SUMIF(Juillet!$G$2:$G$549,"CB",Juillet!$D$2:$D$549)</f>
        <v>0</v>
      </c>
      <c r="J26" s="16">
        <f>SUMIF(Aout!$G$2:$G$639,"CB",Aout!$D$2:$D$639)</f>
        <v>0</v>
      </c>
      <c r="K26" s="16">
        <f>SUMIF(Septembre!$G$2:$G$602,"CB",Septembre!$D$2:$D$602)</f>
        <v>0</v>
      </c>
      <c r="L26" s="16">
        <f>SUMIF(Octobre!$G$2:$G$543,"CB",Octobre!$D$2:$D$543)</f>
        <v>0</v>
      </c>
      <c r="M26" s="16">
        <f>SUMIF(Novembre!$G$2:$G$722,"CB",Novembre!$D$2:$D$722)</f>
        <v>0</v>
      </c>
      <c r="N26" s="16">
        <f>SUMIF(Décembre!$G$2:$G$882,"CB",Décembre!$D$2:$D$882)</f>
        <v>0</v>
      </c>
      <c r="P26" s="16">
        <f t="shared" ca="1" si="2"/>
        <v>0</v>
      </c>
    </row>
    <row r="27" spans="2:16" ht="18" customHeight="1" x14ac:dyDescent="0.35">
      <c r="B27" s="86" t="s">
        <v>58</v>
      </c>
      <c r="C27" s="89">
        <f>SUMIF(Janvier!$G$2:$G$558,"CMSM",Janvier!$D$2:$D$558)</f>
        <v>0</v>
      </c>
      <c r="D27" s="89">
        <f>SUMIF(Février!$G$2:$G$678,"CMSM",Février!$D$2:$D$678)</f>
        <v>0</v>
      </c>
      <c r="E27" s="89">
        <f>SUMIF(Mars!$G$2:$G$613,"CMSM",Mars!$D$2:$D$613)</f>
        <v>128.4</v>
      </c>
      <c r="F27" s="89">
        <f>SUMIF(Avril!$G$2:$G$617,"CMSM",Avril!$D$2:$D$617)</f>
        <v>60</v>
      </c>
      <c r="G27" s="89">
        <f>SUMIF(Mai!$G$2:$G$576,"CMSM",Mai!$D$2:$D$576)</f>
        <v>0</v>
      </c>
      <c r="H27" s="89">
        <f>SUMIF(Juin!$G$2:$G$662,"CMSM",Juin!$D$2:$D$662)</f>
        <v>0</v>
      </c>
      <c r="I27" s="89">
        <f>SUMIF(Juillet!$G$2:$G$570,"CMSM",Juillet!$D$2:$D$570)</f>
        <v>0</v>
      </c>
      <c r="J27" s="89">
        <f>SUMIF(Aout!$G$2:$G$661,"CMSM",Aout!$D$2:$D$661)</f>
        <v>0</v>
      </c>
      <c r="K27" s="89">
        <f>SUMIF(Septembre!$G$2:$G$623,"CMSM",Septembre!$D$2:$D$623)</f>
        <v>0</v>
      </c>
      <c r="L27" s="89">
        <f>SUMIF(Octobre!$G$2:$G$542,"CMSM",Octobre!$D$2:$D$542)</f>
        <v>0</v>
      </c>
      <c r="M27" s="89">
        <f>SUMIF(Novembre!$G$2:$G$722,"CMSM",Novembre!$D$2:$D$722)</f>
        <v>0</v>
      </c>
      <c r="N27" s="89">
        <f>SUMIF(Décembre!$G$2:$G$882,"CMSM",Décembre!$D$2:$D$882)</f>
        <v>0</v>
      </c>
      <c r="P27" s="16">
        <f t="shared" si="2"/>
        <v>188.4</v>
      </c>
    </row>
    <row r="28" spans="2:16" ht="18" customHeight="1" x14ac:dyDescent="0.35">
      <c r="B28" s="86" t="s">
        <v>131</v>
      </c>
      <c r="C28" s="89">
        <f>SUMIF(Janvier!$G$2:$G$558,"D2A",Janvier!$D$2:$D$558)</f>
        <v>0</v>
      </c>
      <c r="D28" s="89">
        <f>SUMIF(Février!$G$2:$G$678,"D2A",Février!$D$2:$D$678)</f>
        <v>0</v>
      </c>
      <c r="E28" s="89">
        <f>SUMIF(Mars!$G$2:$G$613,"D2A",Mars!$D$2:$D$613)</f>
        <v>0</v>
      </c>
      <c r="F28" s="89">
        <f>SUMIF(Avril!$G$2:$G$617,"D2A",Avril!$D$2:$D$617)</f>
        <v>126</v>
      </c>
      <c r="G28" s="89">
        <f>SUMIF(Mai!$G$2:$G$576,"D2A",Mai!$D$2:$D$576)</f>
        <v>0</v>
      </c>
      <c r="H28" s="89">
        <f>SUMIF(Juin!$G$2:$G$662,"D2A",Juin!$D$2:$D$662)</f>
        <v>0</v>
      </c>
      <c r="I28" s="89">
        <f>SUMIF(Juillet!$G$2:$G$570,"D2A",Juillet!$D$2:$D$570)</f>
        <v>0</v>
      </c>
      <c r="J28" s="89">
        <f>SUMIF(Aout!$G$2:$G$661,"D2A",Aout!$D$2:$D$661)</f>
        <v>0</v>
      </c>
      <c r="K28" s="89">
        <f>SUMIF(Septembre!$G$2:$G$623,"D2A",Septembre!$D$2:$D$623)</f>
        <v>0</v>
      </c>
      <c r="L28" s="89">
        <f>SUMIF(Octobre!$G$2:$G$542,"D2A",Octobre!$D$2:$D$542)</f>
        <v>0</v>
      </c>
      <c r="M28" s="89">
        <f>SUMIF(Novembre!$G$2:$G$722,"D2A",Novembre!$D$2:$D$722)</f>
        <v>0</v>
      </c>
      <c r="N28" s="89">
        <f>SUMIF(Décembre!$G$2:$G$882,"D2A",Décembre!$D$2:$D$882)</f>
        <v>0</v>
      </c>
      <c r="P28" s="16">
        <f t="shared" si="2"/>
        <v>126</v>
      </c>
    </row>
    <row r="29" spans="2:16" ht="18" customHeight="1" x14ac:dyDescent="0.35">
      <c r="B29" s="15" t="s">
        <v>57</v>
      </c>
      <c r="C29" s="90">
        <f>SUMIF(Janvier!$G$2:$G$558,"OVH",Janvier!$D$2:$D$558)</f>
        <v>0</v>
      </c>
      <c r="D29" s="90">
        <f>SUMIF(Février!$G$2:$G$678,"OVH",Février!$D$2:$D$678)</f>
        <v>0</v>
      </c>
      <c r="E29" s="90">
        <f>SUMIF(Mars!$G$2:$G$613,"OVH",Mars!$D$2:$D$613)</f>
        <v>0</v>
      </c>
      <c r="F29" s="90">
        <f>SUMIF(Avril!$G$2:$G$617,"OVH",Avril!$D$2:$D$617)</f>
        <v>0</v>
      </c>
      <c r="G29" s="90">
        <f>SUMIF(Mai!$G$2:$G$576,"OVH",Mai!$D$2:$D$576)</f>
        <v>0</v>
      </c>
      <c r="H29" s="90">
        <f>SUMIF(Juin!$G$2:$G$662,"OVH",Juin!$D$2:$D$662)</f>
        <v>0</v>
      </c>
      <c r="I29" s="90">
        <f>SUMIF(Juillet!$G$2:$G$570,"OVH",Juillet!$D$2:$D$570)</f>
        <v>0</v>
      </c>
      <c r="J29" s="90">
        <f>SUMIF(Aout!$G$2:$G$661,"OVH",Aout!$D$2:$D$661)</f>
        <v>0</v>
      </c>
      <c r="K29" s="90">
        <f>SUMIF(Septembre!$G$2:$G$623,"OVH",Septembre!$D$2:$D$623)</f>
        <v>0</v>
      </c>
      <c r="L29" s="90">
        <f>SUMIF(Octobre!$G$2:$G$542,"OVH",Octobre!$D$2:$D$542)</f>
        <v>0</v>
      </c>
      <c r="M29" s="90">
        <f>SUMIF(Novembre!$G$2:$G$641,"OVH",Novembre!$D$2:$D$641)</f>
        <v>0</v>
      </c>
      <c r="N29" s="90">
        <f>SUMIF(Décembre!$G$2:$G$799,"OVH",Décembre!$D$2:$D$799)</f>
        <v>0</v>
      </c>
      <c r="P29" s="16">
        <f t="shared" si="2"/>
        <v>0</v>
      </c>
    </row>
    <row r="30" spans="2:16" ht="18" customHeight="1" x14ac:dyDescent="0.35">
      <c r="B30" s="15" t="s">
        <v>96</v>
      </c>
      <c r="C30" s="90">
        <f>SUMIF(Janvier!$G$2:$G$558,"IONOS",Janvier!$D$2:$D$558)</f>
        <v>0</v>
      </c>
      <c r="D30" s="90">
        <f>SUMIF(Février!$G$2:$G$678,"IONOS",Février!$D$2:$D$678)</f>
        <v>0</v>
      </c>
      <c r="E30" s="90">
        <f>SUMIF(Mars!$G$2:$G$613,"IONOS",Mars!$D$2:$D$613)</f>
        <v>0</v>
      </c>
      <c r="F30" s="90">
        <f>SUMIF(Avril!$G$2:$G$617,"IONOS",Avril!$D$2:$D$617)</f>
        <v>0</v>
      </c>
      <c r="G30" s="90">
        <f>SUMIF(Mai!$G$2:$G$576,"IONOS",Mai!$D$2:$D$576)</f>
        <v>0</v>
      </c>
      <c r="H30" s="90">
        <f>SUMIF(Juin!$G$2:$G$662,"IONOS",Juin!$D$2:$D$662)</f>
        <v>0</v>
      </c>
      <c r="I30" s="90">
        <f>SUMIF(Juillet!$G$2:$G$570,"IONOS",Juillet!$D$2:$D$570)</f>
        <v>0</v>
      </c>
      <c r="J30" s="90">
        <f>SUMIF(Aout!$G$2:$G$661,"IONOS",Aout!$D$2:$D$661)</f>
        <v>0</v>
      </c>
      <c r="K30" s="90">
        <f>SUMIF(Septembre!$G$2:$G$623,"IONOS",Septembre!$D$2:$D$623)</f>
        <v>0</v>
      </c>
      <c r="L30" s="90">
        <f>SUMIF(Octobre!$G$2:$G$542,"IONOS",Octobre!$D$2:$D$542)</f>
        <v>0</v>
      </c>
      <c r="M30" s="90">
        <f>SUMIF(Novembre!$G$2:$G$641,"IONOS",Novembre!$D$2:$D$641)</f>
        <v>0</v>
      </c>
      <c r="N30" s="90">
        <f>SUMIF(Décembre!$G$2:$G$799,"IONOS",Décembre!$D$2:$D$799)</f>
        <v>0</v>
      </c>
      <c r="P30" s="16">
        <f t="shared" ref="P30" si="3">SUM(C30:N30)</f>
        <v>0</v>
      </c>
    </row>
    <row r="31" spans="2:16" ht="18" customHeight="1" x14ac:dyDescent="0.35">
      <c r="B31" s="15" t="s">
        <v>66</v>
      </c>
      <c r="C31" s="90">
        <f>SUMIF(Janvier!$G$2:$G$558,"ADESATT",Janvier!$D$2:$D$558)</f>
        <v>0</v>
      </c>
      <c r="D31" s="90">
        <f>SUMIF(Février!$G$2:$G$678,"ADESATT",Février!$D$2:$D$678)</f>
        <v>0</v>
      </c>
      <c r="E31" s="90">
        <f>SUMIF(Mars!$G$2:$G$613,"ADESATT",Mars!$D$2:$D$613)</f>
        <v>0</v>
      </c>
      <c r="F31" s="90">
        <f>SUMIF(Avril!$G$2:$G$617,"ADESATT",Avril!$D$2:$D$617)</f>
        <v>0</v>
      </c>
      <c r="G31" s="90">
        <f>SUMIF(Mai!$G$2:$G$576,"ADESATT",Mai!$D$2:$D$576)</f>
        <v>0</v>
      </c>
      <c r="H31" s="90">
        <f>SUMIF(Juin!$G$2:$G$662,"ADESATT",Juin!$D$2:$D$662)</f>
        <v>0</v>
      </c>
      <c r="I31" s="90">
        <f>SUMIF(Juillet!$G$2:$G$570,"ADESATT",Juillet!$D$2:$D$570)</f>
        <v>0</v>
      </c>
      <c r="J31" s="90">
        <f>SUMIF(Aout!$G$2:$G$661,"ADESATT",Aout!$D$2:$D$661)</f>
        <v>0</v>
      </c>
      <c r="K31" s="90">
        <f>SUMIF(Septembre!$G$2:$G$623,"ADESATT",Septembre!$D$2:$D$623)</f>
        <v>0</v>
      </c>
      <c r="L31" s="90">
        <f>SUMIF(Octobre!$G$2:$G$542,"ADESATT",Octobre!$D$2:$D$542)</f>
        <v>0</v>
      </c>
      <c r="M31" s="90">
        <f>SUMIF(Novembre!$G$2:$G$641,"ADESATT",Novembre!$D$2:$D$641)</f>
        <v>0</v>
      </c>
      <c r="N31" s="90">
        <f>SUMIF(Décembre!$G$2:$G$799,"ADESATT",Décembre!$D$2:$D$799)</f>
        <v>0</v>
      </c>
      <c r="P31" s="16">
        <f t="shared" si="2"/>
        <v>0</v>
      </c>
    </row>
    <row r="32" spans="2:16" ht="18" customHeight="1" x14ac:dyDescent="0.35">
      <c r="B32" s="15" t="s">
        <v>86</v>
      </c>
      <c r="C32" s="90">
        <f>SUMIF(Janvier!$G$2:$G$558,"ATLAS",Janvier!$D$2:$D$558)</f>
        <v>0</v>
      </c>
      <c r="D32" s="90">
        <f>SUMIF(Février!$G$2:$G$678,"ATLAS",Février!$D$2:$D$678)</f>
        <v>0</v>
      </c>
      <c r="E32" s="90">
        <f>SUMIF(Mars!$G$2:$G$613,"ATLAS",Mars!$D$2:$D$613)</f>
        <v>0</v>
      </c>
      <c r="F32" s="90">
        <f>SUMIF(Avril!$G$2:$G$617,"ATLAS",Avril!$D$2:$D$617)</f>
        <v>0</v>
      </c>
      <c r="G32" s="90">
        <f>SUMIF(Mai!$G$2:$G$576,"ATLAS",Mai!$D$2:$D$576)</f>
        <v>0</v>
      </c>
      <c r="H32" s="90">
        <f>SUMIF(Juin!$G$2:$G$662,"ATLAS",Juin!$D$2:$D$662)</f>
        <v>0</v>
      </c>
      <c r="I32" s="90">
        <f>SUMIF(Juillet!$G$2:$G$570,"ATLAS",Juillet!$D$2:$D$570)</f>
        <v>0</v>
      </c>
      <c r="J32" s="90">
        <f>SUMIF(Aout!$G$2:$G$661,"ATLAS",Aout!$D$2:$D$661)</f>
        <v>0</v>
      </c>
      <c r="K32" s="90">
        <f>SUMIF(Septembre!$G$2:$G$623,"ATLAS",Septembre!$D$2:$D$623)</f>
        <v>0</v>
      </c>
      <c r="L32" s="90">
        <f>SUMIF(Octobre!$G$2:$G$542,"ATLAS",Octobre!$D$2:$D$542)</f>
        <v>0</v>
      </c>
      <c r="M32" s="90">
        <f>SUMIF(Novembre!$G$2:$G$641,"ATLAS",Novembre!$D$2:$D$641)</f>
        <v>0</v>
      </c>
      <c r="N32" s="90">
        <f>SUMIF(Décembre!$G$2:$G$799,"ATLAS",Décembre!$D$2:$D$799)</f>
        <v>0</v>
      </c>
      <c r="P32" s="16">
        <f t="shared" ref="P32" si="4">SUM(C32:N32)</f>
        <v>0</v>
      </c>
    </row>
    <row r="33" spans="1:18" ht="18" customHeight="1" x14ac:dyDescent="0.35">
      <c r="B33" s="15" t="s">
        <v>67</v>
      </c>
      <c r="C33" s="90">
        <f>SUMIF(Janvier!$G$2:$G$558,"Docusign",Janvier!$D$2:$D$558)</f>
        <v>0</v>
      </c>
      <c r="D33" s="90">
        <f>SUMIF(Février!$G$2:$G$678,"Docusign",Février!$D$2:$D$678)</f>
        <v>0</v>
      </c>
      <c r="E33" s="90">
        <f>SUMIF(Mars!$G$2:$G$613,"Docusign",Mars!$D$2:$D$613)</f>
        <v>0</v>
      </c>
      <c r="F33" s="90">
        <f>SUMIF(Avril!$G$2:$G$617,"Docusign",Avril!$D$2:$D$617)</f>
        <v>0</v>
      </c>
      <c r="G33" s="90">
        <f>SUMIF(Mai!$G$2:$G$576,"Docusign",Mai!$D$2:$D$576)</f>
        <v>0</v>
      </c>
      <c r="H33" s="90">
        <f>SUMIF(Juin!$G$2:$G$662,"Docusign",Juin!$D$2:$D$662)</f>
        <v>0</v>
      </c>
      <c r="I33" s="90">
        <f>SUMIF(Juillet!$G$2:$G$570,"Docusign",Juillet!$D$2:$D$570)</f>
        <v>0</v>
      </c>
      <c r="J33" s="90">
        <f>SUMIF(Aout!$G$2:$G$661,"Docusign",Aout!$D$2:$D$661)</f>
        <v>0</v>
      </c>
      <c r="K33" s="90">
        <f>SUMIF(Septembre!$G$2:$G$623,"Docusign",Septembre!$D$2:$D$623)</f>
        <v>0</v>
      </c>
      <c r="L33" s="90">
        <f>SUMIF(Octobre!$G$2:$G$542,"Docusign",Octobre!$D$2:$D$542)</f>
        <v>0</v>
      </c>
      <c r="M33" s="90">
        <f>SUMIF(Novembre!$G$2:$G$641,"Docusign",Novembre!$D$2:$D$641)</f>
        <v>0</v>
      </c>
      <c r="N33" s="90">
        <f>SUMIF(Décembre!$G$2:$G$799,"Docusign",Décembre!$D$2:$D$799)</f>
        <v>0</v>
      </c>
      <c r="P33" s="16">
        <f t="shared" si="2"/>
        <v>0</v>
      </c>
    </row>
    <row r="34" spans="1:18" ht="18" customHeight="1" x14ac:dyDescent="0.35">
      <c r="B34" s="15" t="s">
        <v>82</v>
      </c>
      <c r="C34" s="90">
        <f>SUMIF(Janvier!$G$2:$G$558,"LEGALPLACE",Janvier!$D$2:$D$558)</f>
        <v>0</v>
      </c>
      <c r="D34" s="90">
        <f>SUMIF(Février!$G$2:$G$678,"LEGALPLACE",Février!$D$2:$D$678)</f>
        <v>0</v>
      </c>
      <c r="E34" s="90">
        <f>SUMIF(Mars!$G$2:$G$613,"LEGALPLACE",Mars!$D$2:$D$613)</f>
        <v>0</v>
      </c>
      <c r="F34" s="90">
        <f>SUMIF(Avril!$G$2:$G$617,"LEGALPLACE",Avril!$D$2:$D$617)</f>
        <v>0</v>
      </c>
      <c r="G34" s="90">
        <f>SUMIF(Mai!$G$2:$G$576,"LEGALPLACE",Mai!$D$2:$D$576)</f>
        <v>0</v>
      </c>
      <c r="H34" s="90">
        <f>SUMIF(Juin!$G$2:$G$662,"LEGALPLACE",Juin!$D$2:$D$662)</f>
        <v>0</v>
      </c>
      <c r="I34" s="90">
        <f>SUMIF(Juillet!$G$2:$G$570,"LEGALPLACE",Juillet!$D$2:$D$570)</f>
        <v>0</v>
      </c>
      <c r="J34" s="90">
        <f>SUMIF(Aout!$G$2:$G$661,"LEGALPLACE",Aout!$D$2:$D$661)</f>
        <v>0</v>
      </c>
      <c r="K34" s="90">
        <f>SUMIF(Septembre!$G$2:$G$623,"LEGALPLACE",Septembre!$D$2:$D$623)</f>
        <v>0</v>
      </c>
      <c r="L34" s="90">
        <f>SUMIF(Octobre!$G$2:$G$542,"LEGALPLACE",Octobre!$D$2:$D$542)</f>
        <v>0</v>
      </c>
      <c r="M34" s="90">
        <f>SUMIF(Novembre!$G$2:$G$641,"LEGALPLACE",Novembre!$D$2:$D$641)</f>
        <v>0</v>
      </c>
      <c r="N34" s="90">
        <f>SUMIF(Décembre!$G$2:$G$799,"LEGALPLACE",Décembre!$D$2:$D$799)</f>
        <v>0</v>
      </c>
      <c r="P34" s="16">
        <f t="shared" si="2"/>
        <v>0</v>
      </c>
    </row>
    <row r="35" spans="1:18" ht="18" customHeight="1" x14ac:dyDescent="0.35">
      <c r="B35" s="15" t="s">
        <v>88</v>
      </c>
      <c r="C35" s="90">
        <f>SUMIF(Janvier!$G$2:$G$558,"LEGALSTART",Janvier!$D$2:$D$558)</f>
        <v>0</v>
      </c>
      <c r="D35" s="90">
        <f>SUMIF(Février!$G$2:$G$678,"LEGALSTART",Février!$D$2:$D$678)</f>
        <v>0</v>
      </c>
      <c r="E35" s="90">
        <f>SUMIF(Mars!$G$2:$G$613,"LEGALSTART",Mars!$D$2:$D$613)</f>
        <v>0</v>
      </c>
      <c r="F35" s="90">
        <f>SUMIF(Avril!$G$2:$G$617,"LEGALSTART",Avril!$D$2:$D$617)</f>
        <v>0</v>
      </c>
      <c r="G35" s="90">
        <f>SUMIF(Mai!$G$2:$G$576,"LEGALSTART",Mai!$D$2:$D$576)</f>
        <v>0</v>
      </c>
      <c r="H35" s="90">
        <f>SUMIF(Juin!$G$2:$G$662,"LEGALSTART",Juin!$D$2:$D$662)</f>
        <v>0</v>
      </c>
      <c r="I35" s="90">
        <f>SUMIF(Juillet!$G$2:$G$570,"LEGALSTART",Juillet!$D$2:$D$570)</f>
        <v>0</v>
      </c>
      <c r="J35" s="90">
        <f>SUMIF(Aout!$G$2:$G$661,"LEGALSTART",Aout!$D$2:$D$661)</f>
        <v>0</v>
      </c>
      <c r="K35" s="90">
        <f>SUMIF(Septembre!$G$2:$G$623,"LEGALSTART",Septembre!$D$2:$D$623)</f>
        <v>0</v>
      </c>
      <c r="L35" s="90">
        <f>SUMIF(Octobre!$G$2:$G$542,"LEGALSTART",Octobre!$D$2:$D$542)</f>
        <v>0</v>
      </c>
      <c r="M35" s="90">
        <f>SUMIF(Novembre!$G$2:$G$641,"LEGALSTART",Novembre!$D$2:$D$641)</f>
        <v>0</v>
      </c>
      <c r="N35" s="90">
        <f>SUMIF(Décembre!$G$2:$G$799,"LEGALSTART",Décembre!$D$2:$D$799)</f>
        <v>0</v>
      </c>
      <c r="P35" s="16">
        <f t="shared" ref="P35" si="5">SUM(C35:N35)</f>
        <v>0</v>
      </c>
    </row>
    <row r="36" spans="1:18" ht="13.5" customHeight="1" x14ac:dyDescent="0.35"/>
    <row r="37" spans="1:18" ht="19.399999999999999" customHeight="1" x14ac:dyDescent="0.35">
      <c r="B37" s="11" t="s">
        <v>12</v>
      </c>
      <c r="C37" s="12">
        <f>SUMIF(Janvier!$G$2:$G$586,"Achats",Janvier!$D$2:$D$586)</f>
        <v>0</v>
      </c>
      <c r="D37" s="12">
        <f>SUMIF(Février!$G$2:$G$730,"Achats",Février!$D$2:$D$730)</f>
        <v>0</v>
      </c>
      <c r="E37" s="12">
        <f>SUMIF(Mars!$G$2:$G$548,"Achats",Mars!$D$2:$D$548)</f>
        <v>0</v>
      </c>
      <c r="F37" s="12">
        <f>SUMIF(Avril!$G$2:$G$636,"Achats",Avril!$D$2:$D$636)</f>
        <v>0</v>
      </c>
      <c r="G37" s="12">
        <f ca="1">SUMIF(Mai!$G$2:$G$589,"Achats",Mai!$D$2:$D$584)</f>
        <v>0</v>
      </c>
      <c r="H37" s="12">
        <f>SUMIF(Juin!$G$2:$G$653,"Achats",Juin!$D$2:$D$653)</f>
        <v>0</v>
      </c>
      <c r="I37" s="12">
        <f>SUMIF(Juillet!$G$2:$G$549,"Achats",Juillet!$D$2:$D$549)</f>
        <v>0</v>
      </c>
      <c r="J37" s="12">
        <f>SUMIF(Aout!$G$2:$G$639,"Achats",Aout!$D$2:$D$639)</f>
        <v>0</v>
      </c>
      <c r="K37" s="12">
        <f>SUMIF(Septembre!$G$2:$G$602,"Achats",Septembre!$D$2:$D$602)</f>
        <v>0</v>
      </c>
      <c r="L37" s="12">
        <f>SUMIF(Octobre!$G$2:$G$543,"Achats",Octobre!$D$2:$D$543)</f>
        <v>0</v>
      </c>
      <c r="M37" s="12">
        <f>SUMIF(Novembre!$G$2:$G$722,"Achats",Novembre!$D$2:$D$722)</f>
        <v>0</v>
      </c>
      <c r="N37" s="12">
        <f>SUMIF(Décembre!$G$3:$G$882,"Achats",Décembre!$D$3:$D$882)</f>
        <v>0</v>
      </c>
      <c r="P37" s="12">
        <f t="shared" ref="P37:P42" ca="1" si="6">SUM(C37:N37)</f>
        <v>0</v>
      </c>
    </row>
    <row r="38" spans="1:18" ht="19.399999999999999" customHeight="1" x14ac:dyDescent="0.35">
      <c r="B38" s="85" t="s">
        <v>56</v>
      </c>
      <c r="C38" s="12">
        <f>SUMIF(Janvier!$G$2:$G$639,"Acompte",Janvier!$D$2:$D$639)-SUMIF(Janvier!$G$2:$G$718,"Acompte",Janvier!$E$2:$E$718)</f>
        <v>0</v>
      </c>
      <c r="D38" s="12">
        <f>SUMIF(Février!$G$2:$G$759,"Acompte",Février!$D$2:$D$759)-SUMIF(Février!$G$2:$G$843,"Acompte",Février!$E$2:$E$843)</f>
        <v>0</v>
      </c>
      <c r="E38" s="12">
        <f>SUMIF(Mars!$G$2:$G$694,"Acompte",Mars!$D$2:$D$694)-SUMIF(Mars!$G$2:$G$796,"Acompte",Mars!$E$2:$E$796)</f>
        <v>0</v>
      </c>
      <c r="F38" s="12">
        <f>SUMIF(Avril!$G$2:$G$698,"Acompte",Avril!$D$2:$D$698)-SUMIF(Avril!$G$2:$G$803,"Acompte",Avril!$E$2:$E$803)</f>
        <v>0</v>
      </c>
      <c r="G38" s="12">
        <f>SUMIF(Mai!$G$2:$G$657,"Acompte",Mai!$D$2:$D$657)-SUMIF(Mai!$G$2:$G$834,"Acompte",Mai!$E$2:$E$834)</f>
        <v>0</v>
      </c>
      <c r="H38" s="12">
        <f>SUMIF(Juin!$G$2:$G$743,"Acompte",Juin!$D$2:$D$743)-SUMIF(Juin!$G$2:$G$844,"Acompte",Juin!$E$2:$E$844)</f>
        <v>0</v>
      </c>
      <c r="I38" s="12">
        <f>SUMIF(Juillet!$G$2:$G$651,"Acompte",Juillet!$D$2:$D$651)-SUMIF(Juillet!$G$2:$G$843,"Acompte",Juillet!$E$2:$E$843)</f>
        <v>0</v>
      </c>
      <c r="J38" s="12">
        <f>SUMIF(Aout!$G$2:$G$742,"Acompte",Aout!$D$2:$D$742)-SUMIF(Aout!$G$2:$G$846,"Acompte",Aout!$E$2:$E$846)</f>
        <v>0</v>
      </c>
      <c r="K38" s="12">
        <f>SUMIF(Septembre!$G$2:$G$704,"Acompte",Septembre!$D$2:$D$704)-SUMIF(Septembre!$G$2:$G$868,"Acompte",Septembre!$E$2:$E$868)</f>
        <v>0</v>
      </c>
      <c r="L38" s="12">
        <f>SUMIF(Octobre!$G$2:$G$542,"Acompte",Octobre!$D$2:$D$542)-SUMIF(Octobre!$G$2:$G$740,"Acompte",Octobre!$E$2:$E$740)</f>
        <v>0</v>
      </c>
      <c r="M38" s="12">
        <f>SUMIF(Novembre!$G$2:$G$722,"Acompte",Novembre!$D$2:$D$722)-SUMIF(Novembre!$G$2:$G$887,"Acompte",Novembre!$E$2:$E$887)</f>
        <v>0</v>
      </c>
      <c r="N38" s="12">
        <f>SUMIF(Décembre!$G$2:$G$880,"Acompte",Décembre!$D$2:$D$880)-SUMIF(Décembre!$G$2:$G$917,"Acompte",Décembre!$E$2:$E$917)</f>
        <v>0</v>
      </c>
      <c r="P38" s="12">
        <f t="shared" si="6"/>
        <v>0</v>
      </c>
    </row>
    <row r="39" spans="1:18" ht="18" customHeight="1" x14ac:dyDescent="0.35">
      <c r="B39" s="11" t="s">
        <v>61</v>
      </c>
      <c r="C39" s="12">
        <f>SUMIF(Janvier!$G$2:$G$586,"Frais Km",Janvier!$D$2:$D$586)</f>
        <v>0</v>
      </c>
      <c r="D39" s="12">
        <f>SUMIF(Février!$G$2:$G$730,"Frais Km",Février!$D$2:$D$730)</f>
        <v>0</v>
      </c>
      <c r="E39" s="12">
        <f>SUMIF(Mars!$G$2:$G$548,"Frais Km",Mars!$D$2:$D$548)</f>
        <v>0</v>
      </c>
      <c r="F39" s="12">
        <f>SUMIF(Avril!$G$2:$G$636,"Frais Km",Avril!$D$2:$D$636)</f>
        <v>0</v>
      </c>
      <c r="G39" s="12">
        <f ca="1">SUMIF(Mai!$G$2:$G$589,"Frais Km",Mai!$D$2:$D$584)</f>
        <v>0</v>
      </c>
      <c r="H39" s="12">
        <f>SUMIF(Juin!$G$2:$G$653,"Frais Km",Juin!$D$2:$D$653)</f>
        <v>0</v>
      </c>
      <c r="I39" s="12">
        <f>SUMIF(Juillet!$G$2:$G$549,"Frais Km",Juillet!$D$2:$D$549)</f>
        <v>0</v>
      </c>
      <c r="J39" s="12">
        <f>SUMIF(Aout!$G$2:$G$639,"Frais Km",Aout!$D$2:$D$639)</f>
        <v>0</v>
      </c>
      <c r="K39" s="12">
        <f>SUMIF(Septembre!$G$2:$G$602,"Frais Km",Septembre!$D$2:$D$602)</f>
        <v>0</v>
      </c>
      <c r="L39" s="12">
        <f>SUMIF(Octobre!$G$2:$G$543,"Frais Km",Octobre!$D$2:$D$543)</f>
        <v>0</v>
      </c>
      <c r="M39" s="12">
        <f>SUMIF(Novembre!$G$2:$G$722,"Frais Km",Novembre!$D$2:$D$722)</f>
        <v>0</v>
      </c>
      <c r="N39" s="12">
        <f>SUMIF(Décembre!$G$3:$G$882,"Frais Km",Décembre!$D$3:$D$882)</f>
        <v>0</v>
      </c>
      <c r="P39" s="12">
        <f t="shared" ca="1" si="6"/>
        <v>0</v>
      </c>
    </row>
    <row r="40" spans="1:18" ht="18" customHeight="1" x14ac:dyDescent="0.35">
      <c r="B40" s="11" t="s">
        <v>13</v>
      </c>
      <c r="C40" s="12">
        <f>SUMIF(Janvier!$G$2:$G$586,"Salaire",Janvier!$D$2:$D$586)</f>
        <v>3426.57</v>
      </c>
      <c r="D40" s="12">
        <f>SUMIF(Février!$G$2:$G$730,"Salaire",Février!$D$2:$D$730)</f>
        <v>3426.57</v>
      </c>
      <c r="E40" s="12">
        <f>SUMIF(Mars!$G$2:$G$548,"Salaire",Mars!$D$2:$D$548)</f>
        <v>3426.57</v>
      </c>
      <c r="F40" s="12">
        <f>SUMIF(Avril!$G$2:$G$636,"Salaire",Avril!$D$2:$D$636)</f>
        <v>3426.57</v>
      </c>
      <c r="G40" s="12">
        <f ca="1">SUMIF(Mai!$G$2:$G$589,"Salaire",Mai!$D$2:$D$584)</f>
        <v>3426.57</v>
      </c>
      <c r="H40" s="12">
        <f>SUMIF(Juin!$G$2:$G$653,"Salaire",Juin!$D$2:$D$653)</f>
        <v>3373.47</v>
      </c>
      <c r="I40" s="12">
        <f>SUMIF(Juillet!$G$2:$G$549,"Salaire",Juillet!$D$2:$D$549)</f>
        <v>3461.56</v>
      </c>
      <c r="J40" s="12">
        <f>SUMIF(Aout!$G$2:$G$639,"Salaire",Aout!$D$2:$D$639)</f>
        <v>3461.56</v>
      </c>
      <c r="K40" s="12">
        <f>SUMIF(Septembre!$G$2:$G$602,"Salaire",Septembre!$D$2:$D$602)</f>
        <v>3461.56</v>
      </c>
      <c r="L40" s="12">
        <f>SUMIF(Octobre!$G$2:$G$543,"Salaire",Octobre!$D$2:$D$543)</f>
        <v>3461.56</v>
      </c>
      <c r="M40" s="12">
        <f>SUMIF(Novembre!$G$2:$G$722,"Salaire",Novembre!$D$2:$D$722)</f>
        <v>3442.63</v>
      </c>
      <c r="N40" s="12">
        <f>SUMIF(Décembre!$G$3:$G$882,"Salaire",Décembre!$D$3:$D$882)</f>
        <v>3412.11</v>
      </c>
      <c r="P40" s="12">
        <f t="shared" ca="1" si="6"/>
        <v>41207.300000000003</v>
      </c>
    </row>
    <row r="41" spans="1:18" ht="18" customHeight="1" x14ac:dyDescent="0.35">
      <c r="B41" s="11" t="s">
        <v>43</v>
      </c>
      <c r="C41" s="12">
        <f>SUMIF(Janvier!$G$2:$G$586,"Interessement",Janvier!$D$2:$D$586)</f>
        <v>0</v>
      </c>
      <c r="D41" s="12">
        <f>SUMIF(Février!$G$2:$G$730,"Interessement",Février!$D$2:$D$730)</f>
        <v>0</v>
      </c>
      <c r="E41" s="12">
        <f>SUMIF(Mars!$G$2:$G$548,"Interessement",Mars!$D$2:$D$548)</f>
        <v>0</v>
      </c>
      <c r="F41" s="12">
        <f>SUMIF(Avril!$G$2:$G$636,"Interessement",Avril!$D$2:$D$636)</f>
        <v>0</v>
      </c>
      <c r="G41" s="12">
        <f ca="1">SUMIF(Mai!$G$2:$G$589,"Interessement",Mai!$D$2:$D$584)</f>
        <v>0</v>
      </c>
      <c r="H41" s="12">
        <f>SUMIF(Juin!$G$2:$G$653,"Interessement",Juin!$D$2:$D$653)</f>
        <v>0</v>
      </c>
      <c r="I41" s="12">
        <f>SUMIF(Juillet!$G$2:$G$549,"Interessement",Juillet!$D$2:$D$549)</f>
        <v>0</v>
      </c>
      <c r="J41" s="12">
        <f>SUMIF(Aout!$G$2:$G$639,"Interessement",Aout!$D$2:$D$639)</f>
        <v>0</v>
      </c>
      <c r="K41" s="12">
        <f>SUMIF(Septembre!$G$2:$G$602,"Interessement",Septembre!$D$2:$D$602)</f>
        <v>0</v>
      </c>
      <c r="L41" s="12">
        <f>SUMIF(Octobre!$G$2:$G$543,"Interessement",Octobre!$D$2:$D$543)</f>
        <v>0</v>
      </c>
      <c r="M41" s="12">
        <f>SUMIF(Novembre!$G$2:$G$722,"Interessement",Novembre!$D$2:$D$722)</f>
        <v>0</v>
      </c>
      <c r="N41" s="12">
        <f>SUMIF(Décembre!$G$3:$G$882,"Interessement",Décembre!$D$3:$D$882)</f>
        <v>0</v>
      </c>
      <c r="P41" s="12">
        <f t="shared" ca="1" si="6"/>
        <v>0</v>
      </c>
    </row>
    <row r="42" spans="1:18" ht="18" customHeight="1" x14ac:dyDescent="0.35">
      <c r="B42" s="11" t="s">
        <v>90</v>
      </c>
      <c r="C42" s="12">
        <f>SUMIF(Janvier!$G$2:$G$586,"Frais Refacturer",Janvier!$D$2:$D$586)</f>
        <v>0</v>
      </c>
      <c r="D42" s="12">
        <f>SUMIF(Février!$G$2:$G$730,"Frais Refacturer",Février!$D$2:$D$730)</f>
        <v>0</v>
      </c>
      <c r="E42" s="12">
        <f>SUMIF(Mars!$G$2:$G$548,"Frais Refacturer",Mars!$D$2:$D$548)</f>
        <v>0</v>
      </c>
      <c r="F42" s="12">
        <f>SUMIF(Avril!$G$2:$G$636,"Frais Refacturer",Avril!$D$2:$D$636)</f>
        <v>0</v>
      </c>
      <c r="G42" s="12">
        <f ca="1">SUMIF(Mai!$G$2:$G$589,"Frais Refacturer",Mai!$D$2:$D$584)</f>
        <v>0</v>
      </c>
      <c r="H42" s="12">
        <f>SUMIF(Juin!$G$2:$G$653,"Frais Refacturer",Juin!$D$2:$D$653)</f>
        <v>0</v>
      </c>
      <c r="I42" s="12">
        <f>SUMIF(Juillet!$G$2:$G$549,"Frais Refacturer",Juillet!$D$2:$D$549)</f>
        <v>0</v>
      </c>
      <c r="J42" s="12">
        <f>SUMIF(Aout!$G$2:$G$639,"Frais Refacturer",Aout!$D$2:$D$639)</f>
        <v>0</v>
      </c>
      <c r="K42" s="12">
        <f>SUMIF(Septembre!$G$2:$G$602,"Frais Refacturer",Septembre!$D$2:$D$602)</f>
        <v>0</v>
      </c>
      <c r="L42" s="12">
        <f>SUMIF(Octobre!$G$2:$G$543,"Frais Refacturer",Octobre!$D$2:$D$543)</f>
        <v>0</v>
      </c>
      <c r="M42" s="12">
        <f>SUMIF(Novembre!$G$2:$G$722,"Frais Refacturer",Novembre!$D$2:$D$722)</f>
        <v>0</v>
      </c>
      <c r="N42" s="12">
        <f>SUMIF(Décembre!$G$3:$G$882,"Frais Refacturer",Décembre!$D$3:$D$882)</f>
        <v>0</v>
      </c>
      <c r="P42" s="12">
        <f t="shared" ca="1" si="6"/>
        <v>0</v>
      </c>
    </row>
    <row r="43" spans="1:18" ht="18" customHeight="1" x14ac:dyDescent="0.35">
      <c r="B43" s="11" t="s">
        <v>93</v>
      </c>
      <c r="C43" s="12">
        <f>SUMIF(Janvier!$G$2:$G$586,"creche",Janvier!$D$2:$D$586)</f>
        <v>0</v>
      </c>
      <c r="D43" s="12">
        <f>SUMIF(Février!$G$2:$G$730,"creche",Février!$D$2:$D$730)</f>
        <v>0</v>
      </c>
      <c r="E43" s="12">
        <f>SUMIF(Mars!$G$2:$G$548,"creche",Mars!$D$2:$D$548)</f>
        <v>0</v>
      </c>
      <c r="F43" s="12">
        <f>SUMIF(Avril!$G$2:$G$636,"creche",Avril!$D$2:$D$636)</f>
        <v>0</v>
      </c>
      <c r="G43" s="12">
        <f ca="1">SUMIF(Mai!$G$2:$G$589,"creche",Mai!$D$2:$D$584)</f>
        <v>0</v>
      </c>
      <c r="H43" s="12">
        <f>SUMIF(Juin!$G$2:$G$653,"creche",Juin!$D$2:$D$653)</f>
        <v>0</v>
      </c>
      <c r="I43" s="12">
        <f>SUMIF(Juillet!$G$2:$G$549,"creche",Juillet!$D$2:$D$549)</f>
        <v>0</v>
      </c>
      <c r="J43" s="12">
        <f>SUMIF(Aout!$G$2:$G$639,"creche",Aout!$D$2:$D$639)</f>
        <v>0</v>
      </c>
      <c r="K43" s="12">
        <f>SUMIF(Septembre!$G$2:$G$602,"creche",Septembre!$D$2:$D$602)</f>
        <v>0</v>
      </c>
      <c r="L43" s="12">
        <f>SUMIF(Octobre!$G$2:$G$543,"creche",Octobre!$D$2:$D$543)</f>
        <v>0</v>
      </c>
      <c r="M43" s="12">
        <f>SUMIF(Novembre!$G$2:$G$722,"creche",Novembre!$D$2:$D$722)</f>
        <v>0</v>
      </c>
      <c r="N43" s="12">
        <f>SUMIF(Décembre!$G$3:$G$882,"creche",Décembre!$D$3:$D$882)</f>
        <v>0</v>
      </c>
      <c r="P43" s="12">
        <f t="shared" ref="P43" ca="1" si="7">SUM(C43:N43)</f>
        <v>0</v>
      </c>
    </row>
    <row r="44" spans="1:18" ht="13.5" customHeight="1" thickBot="1" x14ac:dyDescent="0.4">
      <c r="R44" s="32" t="s">
        <v>44</v>
      </c>
    </row>
    <row r="45" spans="1:18" ht="18" customHeight="1" x14ac:dyDescent="0.35">
      <c r="A45" s="116" t="s">
        <v>55</v>
      </c>
      <c r="B45" s="13" t="s">
        <v>16</v>
      </c>
      <c r="C45" s="14">
        <f>SUMIF(Janvier!$G$2:$G$586,"Urssaf",Janvier!$D$2:$D$586)</f>
        <v>1126</v>
      </c>
      <c r="D45" s="14">
        <f>SUMIF(Février!$G$2:$G$730,"Urssaf",Février!$D$2:$D$730)</f>
        <v>1110</v>
      </c>
      <c r="E45" s="14">
        <f>SUMIF(Mars!$G$2:$G$548,"Urssaf",Mars!$D$2:$D$548)</f>
        <v>1110</v>
      </c>
      <c r="F45" s="14">
        <f>SUMIF(Avril!$G$2:$G$636,"Urssaf",Avril!$D$2:$D$636)</f>
        <v>1110</v>
      </c>
      <c r="G45" s="14">
        <f ca="1">SUMIF(Mai!$G$2:$G$589,"Urssaf",Mai!$D$2:$D$584)</f>
        <v>1110</v>
      </c>
      <c r="H45" s="14">
        <f>SUMIF(Juin!$G$2:$G$653,"Urssaf",Juin!$D$2:$D$653)</f>
        <v>1110</v>
      </c>
      <c r="I45" s="14">
        <f>SUMIF(Juillet!$G$2:$G$549,"Urssaf",Juillet!$D$2:$D$549)</f>
        <v>1115</v>
      </c>
      <c r="J45" s="14">
        <f>SUMIF(Aout!$G$2:$G$639,"Urssaf",Aout!$D$2:$D$639)</f>
        <v>1113</v>
      </c>
      <c r="K45" s="14">
        <f>SUMIF(Septembre!$G$2:$G$602,"Urssaf",Septembre!$D$2:$D$602)</f>
        <v>1113</v>
      </c>
      <c r="L45" s="14">
        <f>SUMIF(Octobre!$G$2:$G$543,"Urssaf",Octobre!$D$2:$D$543)</f>
        <v>1113</v>
      </c>
      <c r="M45" s="14">
        <f>SUMIF(Novembre!$G$2:$G$722,"Urssaf",Novembre!$D$2:$D$722)</f>
        <v>1113</v>
      </c>
      <c r="N45" s="14">
        <f>SUMIF(Décembre!$G$2:$G$882,"Urssaf",Décembre!$D$2:$D$882)</f>
        <v>1082</v>
      </c>
      <c r="P45" s="14">
        <f ca="1">SUM(D45:N45)</f>
        <v>12199</v>
      </c>
      <c r="R45" s="33">
        <f ca="1">P45-P51</f>
        <v>-1094.8899999999994</v>
      </c>
    </row>
    <row r="46" spans="1:18" ht="18" customHeight="1" x14ac:dyDescent="0.35">
      <c r="A46" s="117"/>
      <c r="B46" s="13" t="s">
        <v>18</v>
      </c>
      <c r="C46" s="14">
        <f>SUMIF(Janvier!$G$2:$G$586,"Retraite",Janvier!$D$2:$D$586)</f>
        <v>818.68000000000006</v>
      </c>
      <c r="D46" s="14">
        <f>SUMIF(Février!$G$2:$G$730,"Retraite",Février!$D$2:$D$730)</f>
        <v>0</v>
      </c>
      <c r="E46" s="14">
        <f>SUMIF(Mars!$G$2:$G$548,"Retraite",Mars!$D$2:$D$548)</f>
        <v>0</v>
      </c>
      <c r="F46" s="14">
        <f>SUMIF(Avril!$G$2:$G$636,"Retraite",Avril!$D$2:$D$636)</f>
        <v>806.55000000000007</v>
      </c>
      <c r="G46" s="14">
        <f ca="1">SUMIF(Mai!$G$2:$G$589,"Retraite",Mai!$D$2:$D$584)</f>
        <v>0</v>
      </c>
      <c r="H46" s="14">
        <f>SUMIF(Juin!$G$2:$G$653,"Retraite",Juin!$D$2:$D$653)</f>
        <v>0</v>
      </c>
      <c r="I46" s="14">
        <f>SUMIF(Juillet!$G$2:$G$549,"Retraite",Juillet!$D$2:$D$549)</f>
        <v>806.55000000000007</v>
      </c>
      <c r="J46" s="14">
        <f>SUMIF(Aout!$G$2:$G$639,"Retraite",Aout!$D$2:$D$639)</f>
        <v>0</v>
      </c>
      <c r="K46" s="14">
        <f>SUMIF(Septembre!$G$2:$G$602,"Retraite",Septembre!$D$2:$D$602)</f>
        <v>0</v>
      </c>
      <c r="L46" s="14">
        <f>SUMIF(Octobre!$G$2:$G$543,"Retraite",Octobre!$D$2:$D$543)</f>
        <v>806.55000000000007</v>
      </c>
      <c r="M46" s="14">
        <f>SUMIF(Novembre!$G$2:$G$722,"Retraite",Novembre!$D$2:$D$722)</f>
        <v>0</v>
      </c>
      <c r="N46" s="14">
        <f>SUMIF(Décembre!$G$2:$G$882,"Retraite",Décembre!$D$2:$D$882)</f>
        <v>0</v>
      </c>
      <c r="P46" s="14">
        <f ca="1">SUM(D46:N46)</f>
        <v>2419.65</v>
      </c>
      <c r="R46" s="33">
        <f ca="1">P46-P52</f>
        <v>-792.54999999999927</v>
      </c>
    </row>
    <row r="47" spans="1:18" ht="18" customHeight="1" x14ac:dyDescent="0.35">
      <c r="A47" s="117"/>
      <c r="B47" s="13" t="s">
        <v>11</v>
      </c>
      <c r="C47" s="14">
        <f>SUMIF(Janvier!$G$2:$G$586,"Prévoyance",Janvier!$D$2:$D$586)</f>
        <v>0</v>
      </c>
      <c r="D47" s="14">
        <f>SUMIF(Février!$G$2:$G$730,"Prévoyance",Février!$D$2:$D$730)</f>
        <v>228.78</v>
      </c>
      <c r="E47" s="14">
        <f>SUMIF(Mars!$G$2:$G$548,"Prévoyance",Mars!$D$2:$D$548)</f>
        <v>0</v>
      </c>
      <c r="F47" s="14">
        <f>SUMIF(Avril!$G$2:$G$636,"Prévoyance",Avril!$D$2:$D$636)</f>
        <v>241.14</v>
      </c>
      <c r="G47" s="14">
        <f ca="1">SUMIF(Mai!$G$2:$G$589,"Prévoyance",Mai!$D$2:$D$584)</f>
        <v>0</v>
      </c>
      <c r="H47" s="14">
        <f>SUMIF(Juin!$G$2:$G$653,"Prévoyance",Juin!$D$2:$D$653)</f>
        <v>0</v>
      </c>
      <c r="I47" s="14">
        <f>SUMIF(Juillet!$G$2:$G$549,"Prévoyance",Juillet!$D$2:$D$549)</f>
        <v>139.5</v>
      </c>
      <c r="J47" s="14">
        <f>SUMIF(Aout!$G$2:$G$639,"Prévoyance",Aout!$D$2:$D$639)</f>
        <v>0</v>
      </c>
      <c r="K47" s="14">
        <f>SUMIF(Septembre!$G$2:$G$602,"Prévoyance",Septembre!$D$2:$D$602)</f>
        <v>0</v>
      </c>
      <c r="L47" s="14">
        <f>SUMIF(Octobre!$G$2:$G$543,"Prévoyance",Octobre!$D$2:$D$543)</f>
        <v>139.5</v>
      </c>
      <c r="M47" s="14">
        <f>SUMIF(Novembre!$G$2:$G$722,"Prévoyance",Novembre!$D$2:$D$722)</f>
        <v>0</v>
      </c>
      <c r="N47" s="14">
        <f>SUMIF(Décembre!$G$2:$G$882,"Prévoyance",Décembre!$D$2:$D$882)</f>
        <v>0</v>
      </c>
      <c r="P47" s="14">
        <f ca="1">SUM(F47:N47)</f>
        <v>520.14</v>
      </c>
      <c r="R47" s="33">
        <f ca="1">P47-P53</f>
        <v>-37.860000000000014</v>
      </c>
    </row>
    <row r="48" spans="1:18" ht="18" customHeight="1" x14ac:dyDescent="0.35">
      <c r="A48" s="117"/>
      <c r="B48" s="13" t="s">
        <v>23</v>
      </c>
      <c r="C48" s="14">
        <f>SUMIF(Janvier!$G$2:$G$586,"Mutuelle",Janvier!$D$2:$D$586)</f>
        <v>0</v>
      </c>
      <c r="D48" s="14">
        <f>SUMIF(Février!$G$2:$G$730,"Mutuelle",Février!$D$2:$D$730)</f>
        <v>139.5</v>
      </c>
      <c r="E48" s="14">
        <f>SUMIF(Mars!$G$2:$G$548,"Mutuelle",Mars!$D$2:$D$548)</f>
        <v>0</v>
      </c>
      <c r="F48" s="14">
        <f>SUMIF(Avril!$G$2:$G$540,"Mutuelle",Avril!$D$2:$D$540)</f>
        <v>139.5</v>
      </c>
      <c r="G48" s="14">
        <f ca="1">SUMIF(Mai!$G$2:$G$493,"Mutuelle",Mai!$D$2:$D$488)</f>
        <v>0</v>
      </c>
      <c r="H48" s="14">
        <f>SUMIF(Juin!$G$2:$G$653,"Mutuelle",Juin!$D$2:$D$653)</f>
        <v>0</v>
      </c>
      <c r="I48" s="14">
        <f>SUMIF(Juillet!$G$2:$G$549,"Mutuelle",Juillet!$D$2:$D$549)</f>
        <v>338.46</v>
      </c>
      <c r="J48" s="14">
        <f>SUMIF(Aout!$G$2:$G$639,"Mutuelle",Aout!$D$2:$D$639)</f>
        <v>0</v>
      </c>
      <c r="K48" s="14">
        <f>SUMIF(Septembre!$G$2:$G$602,"Mutuelle",Septembre!$D$2:$D$602)</f>
        <v>0</v>
      </c>
      <c r="L48" s="14">
        <f>SUMIF(Octobre!$G$2:$G$543,"Mutuelle",Octobre!$D$2:$D$543)</f>
        <v>289.8</v>
      </c>
      <c r="M48" s="14">
        <f>SUMIF(Novembre!$G$2:$G$722,"Mutuelle",Novembre!$D$2:$D$722)</f>
        <v>0</v>
      </c>
      <c r="N48" s="14">
        <f>SUMIF(Décembre!$G$2:$G$882,"Mutuelle",Décembre!$D$2:$D$882)</f>
        <v>0</v>
      </c>
      <c r="P48" s="14">
        <f ca="1">SUM(F48:N48)</f>
        <v>767.76</v>
      </c>
      <c r="R48" s="33">
        <f ca="1">P48-P54</f>
        <v>-391.44000000000005</v>
      </c>
    </row>
    <row r="49" spans="1:18" ht="18" customHeight="1" thickBot="1" x14ac:dyDescent="0.4">
      <c r="A49" s="118"/>
      <c r="B49" s="13" t="s">
        <v>17</v>
      </c>
      <c r="C49" s="14">
        <f>SUMIF(Janvier!$G$2:$G$586,"PAS",Janvier!$D$2:$D$586)</f>
        <v>50</v>
      </c>
      <c r="D49" s="14">
        <f>SUMIF(Février!$G$2:$G$730,"PAS",Février!$D$2:$D$730)</f>
        <v>263</v>
      </c>
      <c r="E49" s="14">
        <f>SUMIF(Mars!$G$2:$G$548,"PAS",Mars!$D$2:$D$548)</f>
        <v>273</v>
      </c>
      <c r="F49" s="14">
        <f>SUMIF(Avril!$G$2:$G$636,"PAS",Avril!$D$2:$D$636)</f>
        <v>263</v>
      </c>
      <c r="G49" s="14">
        <f ca="1">SUMIF(Mai!$G$2:$G$589,"PAS",Mai!$D$2:$D$584)</f>
        <v>263</v>
      </c>
      <c r="H49" s="14">
        <f>SUMIF(Juin!$G$2:$G$653,"PAS",Juin!$D$2:$D$653)</f>
        <v>263</v>
      </c>
      <c r="I49" s="14">
        <f>SUMIF(Juillet!$G$2:$G$549,"PAS",Juillet!$D$2:$D$549)</f>
        <v>263</v>
      </c>
      <c r="J49" s="14">
        <f>SUMIF(Aout!$G$2:$G$639,"PAS",Aout!$D$2:$D$639)</f>
        <v>219</v>
      </c>
      <c r="K49" s="14">
        <f>SUMIF(Septembre!$G$2:$G$602,"PAS",Septembre!$D$2:$D$602)</f>
        <v>219</v>
      </c>
      <c r="L49" s="14">
        <f>SUMIF(Octobre!$G$2:$G$543,"PAS",Octobre!$D$2:$D$543)</f>
        <v>219</v>
      </c>
      <c r="M49" s="14">
        <f>SUMIF(Novembre!$G$2:$G$642,"PAS",Novembre!$D$2:$D$642)</f>
        <v>219</v>
      </c>
      <c r="N49" s="14">
        <f>SUMIF(Décembre!$G$2:$G$882,"PAS",Décembre!$D$2:$D$882)</f>
        <v>238</v>
      </c>
      <c r="P49" s="14">
        <f ca="1">SUM(D49:N49)</f>
        <v>2702</v>
      </c>
      <c r="R49" s="33">
        <f ca="1">P49-P55</f>
        <v>-260.09000000000015</v>
      </c>
    </row>
    <row r="50" spans="1:18" ht="15" thickBot="1" x14ac:dyDescent="0.4"/>
    <row r="51" spans="1:18" s="3" customFormat="1" ht="20.25" customHeight="1" x14ac:dyDescent="0.35">
      <c r="A51" s="113" t="s">
        <v>54</v>
      </c>
      <c r="B51" s="34" t="s">
        <v>45</v>
      </c>
      <c r="C51" s="81">
        <v>1111</v>
      </c>
      <c r="D51" s="81">
        <v>1111</v>
      </c>
      <c r="E51" s="81">
        <v>1111</v>
      </c>
      <c r="F51" s="81">
        <v>1111</v>
      </c>
      <c r="G51" s="81">
        <v>1111</v>
      </c>
      <c r="H51" s="81">
        <v>1116</v>
      </c>
      <c r="I51" s="81">
        <v>1114</v>
      </c>
      <c r="J51" s="81">
        <v>1114</v>
      </c>
      <c r="K51" s="81">
        <v>1114</v>
      </c>
      <c r="L51" s="35">
        <v>1114</v>
      </c>
      <c r="M51" s="35">
        <v>1083</v>
      </c>
      <c r="N51" s="47">
        <v>1083.8900000000001</v>
      </c>
      <c r="P51" s="35">
        <f>SUM(C51:N51)</f>
        <v>13293.89</v>
      </c>
    </row>
    <row r="52" spans="1:18" s="3" customFormat="1" ht="20.25" customHeight="1" x14ac:dyDescent="0.35">
      <c r="A52" s="114"/>
      <c r="B52" s="34" t="s">
        <v>46</v>
      </c>
      <c r="C52" s="81">
        <v>268.85000000000002</v>
      </c>
      <c r="D52" s="81">
        <v>268.85000000000002</v>
      </c>
      <c r="E52" s="81">
        <v>268.85000000000002</v>
      </c>
      <c r="F52" s="81">
        <v>268.85000000000002</v>
      </c>
      <c r="G52" s="81">
        <v>268.85000000000002</v>
      </c>
      <c r="H52" s="81">
        <v>268.85000000000002</v>
      </c>
      <c r="I52" s="81">
        <v>268.85000000000002</v>
      </c>
      <c r="J52" s="81">
        <v>268.85000000000002</v>
      </c>
      <c r="K52" s="81">
        <v>268.85000000000002</v>
      </c>
      <c r="L52" s="81">
        <v>268.85000000000002</v>
      </c>
      <c r="M52" s="35">
        <v>261.79000000000002</v>
      </c>
      <c r="N52" s="35">
        <v>261.91000000000003</v>
      </c>
      <c r="P52" s="35">
        <f>SUM(C52:N52)</f>
        <v>3212.1999999999994</v>
      </c>
    </row>
    <row r="53" spans="1:18" s="3" customFormat="1" ht="20.25" customHeight="1" x14ac:dyDescent="0.35">
      <c r="A53" s="114"/>
      <c r="B53" s="34" t="s">
        <v>59</v>
      </c>
      <c r="C53" s="81">
        <f>46.5</f>
        <v>46.5</v>
      </c>
      <c r="D53" s="81">
        <v>46.5</v>
      </c>
      <c r="E53" s="81">
        <v>46.5</v>
      </c>
      <c r="F53" s="81">
        <v>46.5</v>
      </c>
      <c r="G53" s="81">
        <v>46.5</v>
      </c>
      <c r="H53" s="81">
        <v>46.5</v>
      </c>
      <c r="I53" s="81">
        <v>46.5</v>
      </c>
      <c r="J53" s="81">
        <v>46.5</v>
      </c>
      <c r="K53" s="81">
        <v>46.5</v>
      </c>
      <c r="L53" s="35">
        <v>46.5</v>
      </c>
      <c r="M53" s="47">
        <v>46.5</v>
      </c>
      <c r="N53" s="35">
        <v>46.5</v>
      </c>
      <c r="P53" s="35">
        <f>SUM(C53:N53)</f>
        <v>558</v>
      </c>
    </row>
    <row r="54" spans="1:18" s="3" customFormat="1" ht="20.25" customHeight="1" x14ac:dyDescent="0.35">
      <c r="A54" s="114"/>
      <c r="B54" s="34" t="s">
        <v>60</v>
      </c>
      <c r="C54" s="81">
        <f>80.38+16.22</f>
        <v>96.6</v>
      </c>
      <c r="D54" s="81">
        <f t="shared" ref="D54:G54" si="8">80.38+16.22</f>
        <v>96.6</v>
      </c>
      <c r="E54" s="81">
        <f t="shared" si="8"/>
        <v>96.6</v>
      </c>
      <c r="F54" s="81">
        <f t="shared" si="8"/>
        <v>96.6</v>
      </c>
      <c r="G54" s="81">
        <f t="shared" si="8"/>
        <v>96.6</v>
      </c>
      <c r="H54" s="81">
        <v>96.6</v>
      </c>
      <c r="I54" s="81">
        <v>96.6</v>
      </c>
      <c r="J54" s="81">
        <v>96.6</v>
      </c>
      <c r="K54" s="81">
        <v>96.6</v>
      </c>
      <c r="L54" s="35">
        <v>96.6</v>
      </c>
      <c r="M54" s="47">
        <v>96.6</v>
      </c>
      <c r="N54" s="35">
        <v>96.6</v>
      </c>
      <c r="P54" s="35">
        <f>SUM(C54:N54)</f>
        <v>1159.2</v>
      </c>
    </row>
    <row r="55" spans="1:18" s="3" customFormat="1" ht="20.25" customHeight="1" thickBot="1" x14ac:dyDescent="0.4">
      <c r="A55" s="115"/>
      <c r="B55" s="34" t="s">
        <v>47</v>
      </c>
      <c r="C55" s="81">
        <v>263.11</v>
      </c>
      <c r="D55" s="81">
        <v>263.11</v>
      </c>
      <c r="E55" s="81">
        <v>263.11</v>
      </c>
      <c r="F55" s="81">
        <v>263.11</v>
      </c>
      <c r="G55" s="81">
        <v>263.11</v>
      </c>
      <c r="H55" s="81">
        <v>262.83999999999997</v>
      </c>
      <c r="I55" s="81">
        <v>219.22</v>
      </c>
      <c r="J55" s="81">
        <v>219.22</v>
      </c>
      <c r="K55" s="81">
        <v>219.22</v>
      </c>
      <c r="L55" s="35">
        <v>219.22</v>
      </c>
      <c r="M55" s="35">
        <v>238.15</v>
      </c>
      <c r="N55" s="35">
        <v>268.67</v>
      </c>
      <c r="P55" s="35">
        <f>SUM(C55:N55)</f>
        <v>2962.09</v>
      </c>
    </row>
    <row r="56" spans="1:18" x14ac:dyDescent="0.35">
      <c r="H56" s="76"/>
    </row>
    <row r="57" spans="1:18" x14ac:dyDescent="0.35">
      <c r="I57" s="80"/>
      <c r="K57" s="80"/>
    </row>
    <row r="58" spans="1:18" x14ac:dyDescent="0.35">
      <c r="F58" s="7"/>
      <c r="I58" s="79"/>
      <c r="K58" s="79"/>
    </row>
    <row r="59" spans="1:18" x14ac:dyDescent="0.35">
      <c r="E59" s="49"/>
      <c r="K59" s="77"/>
    </row>
    <row r="60" spans="1:18" x14ac:dyDescent="0.35">
      <c r="I60" s="79"/>
      <c r="K60" s="79"/>
    </row>
    <row r="61" spans="1:18" ht="15" thickBot="1" x14ac:dyDescent="0.4">
      <c r="E61" s="49"/>
      <c r="I61" s="78"/>
      <c r="K61" s="78"/>
    </row>
    <row r="62" spans="1:18" ht="18.75" customHeight="1" x14ac:dyDescent="0.35">
      <c r="A62" s="113" t="s">
        <v>62</v>
      </c>
      <c r="B62" s="92" t="s">
        <v>63</v>
      </c>
      <c r="C62" s="91">
        <f>SUM(C19:C35)</f>
        <v>13.2</v>
      </c>
      <c r="D62" s="91">
        <f t="shared" ref="D62:N62" si="9">SUM(D19:D35)</f>
        <v>13.2</v>
      </c>
      <c r="E62" s="91">
        <f t="shared" si="9"/>
        <v>2141.6</v>
      </c>
      <c r="F62" s="91">
        <f t="shared" si="9"/>
        <v>199.2</v>
      </c>
      <c r="G62" s="91">
        <f t="shared" ca="1" si="9"/>
        <v>1059.1500000000001</v>
      </c>
      <c r="H62" s="91">
        <f t="shared" si="9"/>
        <v>13.2</v>
      </c>
      <c r="I62" s="91">
        <f t="shared" si="9"/>
        <v>13.2</v>
      </c>
      <c r="J62" s="91">
        <f t="shared" si="9"/>
        <v>2310</v>
      </c>
      <c r="K62" s="91">
        <f t="shared" si="9"/>
        <v>13.2</v>
      </c>
      <c r="L62" s="91">
        <f t="shared" si="9"/>
        <v>3321.1899999999996</v>
      </c>
      <c r="M62" s="91">
        <f t="shared" si="9"/>
        <v>13.2</v>
      </c>
      <c r="N62" s="91">
        <f t="shared" si="9"/>
        <v>455.09</v>
      </c>
    </row>
    <row r="63" spans="1:18" ht="18.75" customHeight="1" x14ac:dyDescent="0.35">
      <c r="A63" s="114"/>
      <c r="B63" s="92" t="s">
        <v>65</v>
      </c>
      <c r="C63" s="91">
        <f>SUM(C12)/1.2</f>
        <v>0</v>
      </c>
      <c r="D63" s="91">
        <f t="shared" ref="D63:N63" si="10">SUM(D12)/1.2</f>
        <v>0</v>
      </c>
      <c r="E63" s="91">
        <f t="shared" si="10"/>
        <v>0</v>
      </c>
      <c r="F63" s="91">
        <f t="shared" si="10"/>
        <v>0</v>
      </c>
      <c r="G63" s="91">
        <f t="shared" ca="1" si="10"/>
        <v>0</v>
      </c>
      <c r="H63" s="91">
        <f t="shared" si="10"/>
        <v>0</v>
      </c>
      <c r="I63" s="91">
        <f t="shared" si="10"/>
        <v>0</v>
      </c>
      <c r="J63" s="91">
        <f t="shared" si="10"/>
        <v>0</v>
      </c>
      <c r="K63" s="91">
        <f t="shared" si="10"/>
        <v>0</v>
      </c>
      <c r="L63" s="91">
        <f t="shared" si="10"/>
        <v>0</v>
      </c>
      <c r="M63" s="91">
        <f t="shared" si="10"/>
        <v>0</v>
      </c>
      <c r="N63" s="91">
        <f t="shared" si="10"/>
        <v>0</v>
      </c>
    </row>
    <row r="64" spans="1:18" ht="18.75" customHeight="1" thickBot="1" x14ac:dyDescent="0.4">
      <c r="A64" s="115"/>
      <c r="B64" s="92" t="s">
        <v>64</v>
      </c>
      <c r="C64" s="91">
        <f>C7/1.2</f>
        <v>10000</v>
      </c>
      <c r="D64" s="91">
        <f t="shared" ref="D64:N64" si="11">D7/1.2</f>
        <v>15000</v>
      </c>
      <c r="E64" s="91">
        <f t="shared" si="11"/>
        <v>15000</v>
      </c>
      <c r="F64" s="91">
        <f t="shared" si="11"/>
        <v>15000</v>
      </c>
      <c r="G64" s="91">
        <f t="shared" ca="1" si="11"/>
        <v>9000</v>
      </c>
      <c r="H64" s="91">
        <f t="shared" si="11"/>
        <v>9000</v>
      </c>
      <c r="I64" s="91">
        <f t="shared" si="11"/>
        <v>9000</v>
      </c>
      <c r="J64" s="91">
        <f t="shared" si="11"/>
        <v>9000</v>
      </c>
      <c r="K64" s="91">
        <f t="shared" si="11"/>
        <v>9000</v>
      </c>
      <c r="L64" s="91">
        <f t="shared" si="11"/>
        <v>18000</v>
      </c>
      <c r="M64" s="91">
        <f t="shared" si="11"/>
        <v>0</v>
      </c>
      <c r="N64" s="91">
        <f t="shared" si="11"/>
        <v>9000</v>
      </c>
    </row>
  </sheetData>
  <mergeCells count="3">
    <mergeCell ref="A51:A55"/>
    <mergeCell ref="A45:A49"/>
    <mergeCell ref="A62:A64"/>
  </mergeCells>
  <pageMargins left="0.7" right="0.7" top="0.75" bottom="0.75" header="0.3" footer="0.3"/>
  <pageSetup paperSize="9" orientation="portrait" r:id="rId1"/>
  <ignoredErrors>
    <ignoredError sqref="C3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6953125" defaultRowHeight="14.5" x14ac:dyDescent="0.35"/>
  <cols>
    <col min="2" max="2" width="92" bestFit="1" customWidth="1"/>
  </cols>
  <sheetData>
    <row r="2" spans="2:2" x14ac:dyDescent="0.35">
      <c r="B2" s="23" t="s">
        <v>48</v>
      </c>
    </row>
    <row r="3" spans="2:2" x14ac:dyDescent="0.35">
      <c r="B3" s="23" t="s">
        <v>49</v>
      </c>
    </row>
    <row r="4" spans="2:2" x14ac:dyDescent="0.35">
      <c r="B4" s="23" t="s">
        <v>50</v>
      </c>
    </row>
    <row r="5" spans="2:2" x14ac:dyDescent="0.35">
      <c r="B5" s="23" t="s">
        <v>51</v>
      </c>
    </row>
    <row r="6" spans="2:2" x14ac:dyDescent="0.35">
      <c r="B6" s="23" t="s">
        <v>52</v>
      </c>
    </row>
    <row r="7" spans="2:2" x14ac:dyDescent="0.35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pane ySplit="1" topLeftCell="A2" activePane="bottomLeft" state="frozen"/>
      <selection pane="bottomLeft" activeCell="C2" sqref="C2:C8"/>
    </sheetView>
  </sheetViews>
  <sheetFormatPr baseColWidth="10" defaultColWidth="11.26953125" defaultRowHeight="14.5" x14ac:dyDescent="0.35"/>
  <cols>
    <col min="1" max="1" width="11.08984375" style="61" bestFit="1" customWidth="1"/>
    <col min="2" max="2" width="22.08984375" style="53" bestFit="1" customWidth="1"/>
    <col min="3" max="3" width="11.81640625" style="52" bestFit="1" customWidth="1"/>
    <col min="4" max="4" width="11.08984375" style="53" bestFit="1" customWidth="1"/>
    <col min="5" max="5" width="12.08984375" style="55" bestFit="1" customWidth="1"/>
    <col min="6" max="6" width="64.08984375" style="57" bestFit="1" customWidth="1"/>
    <col min="7" max="7" width="12.81640625" style="53" bestFit="1" customWidth="1"/>
    <col min="8" max="8" width="9.81640625" style="53" bestFit="1" customWidth="1"/>
    <col min="9" max="9" width="38" style="53" bestFit="1" customWidth="1"/>
    <col min="10" max="16384" width="11.26953125" style="53"/>
  </cols>
  <sheetData>
    <row r="1" spans="1:8" customForma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45323.059988425928</v>
      </c>
      <c r="B2" s="15" t="s">
        <v>68</v>
      </c>
      <c r="C2" s="93">
        <v>45323.059988425928</v>
      </c>
      <c r="D2" s="101">
        <v>13.2</v>
      </c>
      <c r="E2" s="101"/>
      <c r="F2" s="86" t="s">
        <v>69</v>
      </c>
      <c r="G2" s="15" t="s">
        <v>8</v>
      </c>
      <c r="H2" s="15"/>
    </row>
    <row r="3" spans="1:8" x14ac:dyDescent="0.35">
      <c r="A3" s="97">
        <v>45324</v>
      </c>
      <c r="B3" s="13" t="s">
        <v>76</v>
      </c>
      <c r="C3" s="97">
        <v>45324</v>
      </c>
      <c r="D3" s="108">
        <v>228.78</v>
      </c>
      <c r="E3" s="108"/>
      <c r="F3" s="13" t="s">
        <v>111</v>
      </c>
      <c r="G3" s="13" t="s">
        <v>11</v>
      </c>
      <c r="H3" s="13"/>
    </row>
    <row r="4" spans="1:8" x14ac:dyDescent="0.35">
      <c r="A4" s="97">
        <v>45324</v>
      </c>
      <c r="B4" s="13" t="s">
        <v>76</v>
      </c>
      <c r="C4" s="97">
        <v>45324</v>
      </c>
      <c r="D4" s="108">
        <v>139.5</v>
      </c>
      <c r="E4" s="108"/>
      <c r="F4" s="13" t="s">
        <v>112</v>
      </c>
      <c r="G4" s="13" t="s">
        <v>23</v>
      </c>
      <c r="H4" s="13"/>
    </row>
    <row r="5" spans="1:8" x14ac:dyDescent="0.35">
      <c r="A5" s="95">
        <v>45324</v>
      </c>
      <c r="B5" s="19" t="s">
        <v>79</v>
      </c>
      <c r="C5" s="95">
        <v>45324</v>
      </c>
      <c r="D5" s="107"/>
      <c r="E5" s="107">
        <v>18000</v>
      </c>
      <c r="F5" s="19" t="s">
        <v>77</v>
      </c>
      <c r="G5" s="104" t="s">
        <v>9</v>
      </c>
      <c r="H5" s="19"/>
    </row>
    <row r="6" spans="1:8" x14ac:dyDescent="0.35">
      <c r="A6" s="97">
        <v>45338</v>
      </c>
      <c r="B6" s="13" t="s">
        <v>78</v>
      </c>
      <c r="C6" s="97">
        <v>45338</v>
      </c>
      <c r="D6" s="108">
        <v>1110</v>
      </c>
      <c r="E6" s="108"/>
      <c r="F6" s="13" t="s">
        <v>113</v>
      </c>
      <c r="G6" s="105" t="s">
        <v>16</v>
      </c>
      <c r="H6" s="13"/>
    </row>
    <row r="7" spans="1:8" x14ac:dyDescent="0.35">
      <c r="A7" s="97">
        <v>45343</v>
      </c>
      <c r="B7" s="13" t="s">
        <v>73</v>
      </c>
      <c r="C7" s="97">
        <v>45343</v>
      </c>
      <c r="D7" s="108">
        <v>263</v>
      </c>
      <c r="E7" s="108"/>
      <c r="F7" s="13" t="s">
        <v>114</v>
      </c>
      <c r="G7" s="13" t="s">
        <v>17</v>
      </c>
      <c r="H7" s="13"/>
    </row>
    <row r="8" spans="1:8" x14ac:dyDescent="0.35">
      <c r="A8" s="94">
        <v>45348</v>
      </c>
      <c r="B8" s="11" t="s">
        <v>106</v>
      </c>
      <c r="C8" s="94">
        <v>45348</v>
      </c>
      <c r="D8" s="109">
        <v>3426.57</v>
      </c>
      <c r="E8" s="109"/>
      <c r="F8" s="11" t="s">
        <v>80</v>
      </c>
      <c r="G8" s="11" t="s">
        <v>13</v>
      </c>
      <c r="H8" s="11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zoomScale="130" zoomScaleNormal="130" workbookViewId="0">
      <pane ySplit="1" topLeftCell="A2" activePane="bottomLeft" state="frozen"/>
      <selection pane="bottomLeft" activeCell="D18" sqref="D18"/>
    </sheetView>
  </sheetViews>
  <sheetFormatPr baseColWidth="10" defaultColWidth="11.26953125" defaultRowHeight="14.5" x14ac:dyDescent="0.35"/>
  <cols>
    <col min="1" max="1" width="11.81640625" style="4" bestFit="1" customWidth="1"/>
    <col min="2" max="2" width="22.26953125" bestFit="1" customWidth="1"/>
    <col min="3" max="3" width="13.08984375" style="27" bestFit="1" customWidth="1"/>
    <col min="4" max="4" width="12.26953125" style="27" bestFit="1" customWidth="1"/>
    <col min="5" max="5" width="12.7265625" bestFit="1" customWidth="1"/>
    <col min="6" max="6" width="51.26953125" bestFit="1" customWidth="1"/>
    <col min="7" max="7" width="21.26953125" bestFit="1" customWidth="1"/>
    <col min="8" max="8" width="10.5429687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5">
        <v>45352.059965277775</v>
      </c>
      <c r="B2" s="19" t="s">
        <v>79</v>
      </c>
      <c r="C2" s="95">
        <v>45352.059965277775</v>
      </c>
      <c r="D2" s="107"/>
      <c r="E2" s="107">
        <v>18000</v>
      </c>
      <c r="F2" s="19" t="s">
        <v>81</v>
      </c>
      <c r="G2" s="104" t="s">
        <v>9</v>
      </c>
      <c r="H2" s="19"/>
    </row>
    <row r="3" spans="1:8" x14ac:dyDescent="0.35">
      <c r="A3" s="93">
        <v>45352</v>
      </c>
      <c r="B3" s="15" t="s">
        <v>68</v>
      </c>
      <c r="C3" s="93">
        <v>45352</v>
      </c>
      <c r="D3" s="101">
        <v>13.2</v>
      </c>
      <c r="E3" s="101"/>
      <c r="F3" s="86" t="s">
        <v>105</v>
      </c>
      <c r="G3" s="15" t="s">
        <v>8</v>
      </c>
      <c r="H3" s="15"/>
    </row>
    <row r="4" spans="1:8" x14ac:dyDescent="0.35">
      <c r="A4" s="96">
        <v>45364</v>
      </c>
      <c r="B4" s="22" t="s">
        <v>68</v>
      </c>
      <c r="C4" s="96">
        <v>45364</v>
      </c>
      <c r="D4" s="110">
        <v>10000</v>
      </c>
      <c r="E4" s="110"/>
      <c r="F4" s="22" t="s">
        <v>120</v>
      </c>
      <c r="G4" s="22" t="s">
        <v>120</v>
      </c>
      <c r="H4" s="22"/>
    </row>
    <row r="5" spans="1:8" x14ac:dyDescent="0.35">
      <c r="A5" s="97">
        <v>45369</v>
      </c>
      <c r="B5" s="13" t="s">
        <v>72</v>
      </c>
      <c r="C5" s="97">
        <v>45369</v>
      </c>
      <c r="D5" s="108">
        <v>1110</v>
      </c>
      <c r="E5" s="108"/>
      <c r="F5" s="13" t="s">
        <v>119</v>
      </c>
      <c r="G5" s="105" t="s">
        <v>16</v>
      </c>
      <c r="H5" s="13"/>
    </row>
    <row r="6" spans="1:8" x14ac:dyDescent="0.35">
      <c r="A6" s="93">
        <v>45371</v>
      </c>
      <c r="B6" s="15" t="s">
        <v>58</v>
      </c>
      <c r="C6" s="93">
        <v>45371</v>
      </c>
      <c r="D6" s="101">
        <v>128.4</v>
      </c>
      <c r="E6" s="101"/>
      <c r="F6" s="86" t="s">
        <v>118</v>
      </c>
      <c r="G6" s="86" t="s">
        <v>58</v>
      </c>
      <c r="H6" s="15"/>
    </row>
    <row r="7" spans="1:8" x14ac:dyDescent="0.35">
      <c r="A7" s="97">
        <v>45372</v>
      </c>
      <c r="B7" s="13" t="s">
        <v>73</v>
      </c>
      <c r="C7" s="97">
        <v>45372</v>
      </c>
      <c r="D7" s="108">
        <v>273</v>
      </c>
      <c r="E7" s="108"/>
      <c r="F7" s="13" t="s">
        <v>117</v>
      </c>
      <c r="G7" s="105" t="s">
        <v>17</v>
      </c>
      <c r="H7" s="13"/>
    </row>
    <row r="8" spans="1:8" x14ac:dyDescent="0.35">
      <c r="A8" s="93">
        <v>45372</v>
      </c>
      <c r="B8" s="15" t="s">
        <v>115</v>
      </c>
      <c r="C8" s="93">
        <v>45372</v>
      </c>
      <c r="D8" s="101">
        <v>2000</v>
      </c>
      <c r="E8" s="101"/>
      <c r="F8" s="86" t="s">
        <v>116</v>
      </c>
      <c r="G8" s="15" t="s">
        <v>14</v>
      </c>
      <c r="H8" s="15"/>
    </row>
    <row r="9" spans="1:8" x14ac:dyDescent="0.35">
      <c r="A9" s="94">
        <v>45378</v>
      </c>
      <c r="B9" s="11" t="s">
        <v>106</v>
      </c>
      <c r="C9" s="94">
        <v>45378</v>
      </c>
      <c r="D9" s="109">
        <v>3426.57</v>
      </c>
      <c r="E9" s="109"/>
      <c r="F9" s="11" t="s">
        <v>84</v>
      </c>
      <c r="G9" s="98" t="s">
        <v>13</v>
      </c>
      <c r="H9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15" zoomScaleNormal="115" workbookViewId="0">
      <pane ySplit="1" topLeftCell="A2" activePane="bottomLeft" state="frozen"/>
      <selection pane="bottomLeft" activeCell="A11" sqref="A11:XFD11"/>
    </sheetView>
  </sheetViews>
  <sheetFormatPr baseColWidth="10" defaultColWidth="11.26953125" defaultRowHeight="14.5" x14ac:dyDescent="0.35"/>
  <cols>
    <col min="1" max="1" width="11.08984375" style="41" bestFit="1" customWidth="1"/>
    <col min="2" max="2" width="22.08984375" style="31" bestFit="1" customWidth="1"/>
    <col min="3" max="3" width="11.81640625" style="39" bestFit="1" customWidth="1"/>
    <col min="4" max="4" width="11.08984375" style="31" bestFit="1" customWidth="1"/>
    <col min="5" max="5" width="12" style="42" bestFit="1" customWidth="1"/>
    <col min="6" max="6" width="63.7265625" style="31" bestFit="1" customWidth="1"/>
    <col min="7" max="7" width="11.81640625" style="31" bestFit="1" customWidth="1"/>
    <col min="8" max="8" width="9.81640625" style="31" bestFit="1" customWidth="1"/>
    <col min="9" max="9" width="21" style="31" customWidth="1"/>
    <col min="10" max="16384" width="11.26953125" style="31"/>
  </cols>
  <sheetData>
    <row r="1" spans="1:8" x14ac:dyDescent="0.35">
      <c r="A1" s="36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45383.059421296297</v>
      </c>
      <c r="B2" s="15" t="s">
        <v>68</v>
      </c>
      <c r="C2" s="93">
        <v>45383.059421296297</v>
      </c>
      <c r="D2" s="101">
        <v>13.2</v>
      </c>
      <c r="E2" s="101"/>
      <c r="F2" s="86" t="s">
        <v>105</v>
      </c>
      <c r="G2" s="15" t="s">
        <v>8</v>
      </c>
      <c r="H2" s="15"/>
    </row>
    <row r="3" spans="1:8" x14ac:dyDescent="0.35">
      <c r="A3" s="95">
        <v>45384</v>
      </c>
      <c r="B3" s="19" t="s">
        <v>79</v>
      </c>
      <c r="C3" s="95">
        <v>45384</v>
      </c>
      <c r="D3" s="107"/>
      <c r="E3" s="107">
        <v>18000</v>
      </c>
      <c r="F3" s="19" t="s">
        <v>85</v>
      </c>
      <c r="G3" s="104" t="s">
        <v>9</v>
      </c>
      <c r="H3" s="19"/>
    </row>
    <row r="4" spans="1:8" x14ac:dyDescent="0.35">
      <c r="A4" s="93">
        <v>45384</v>
      </c>
      <c r="B4" s="15" t="s">
        <v>121</v>
      </c>
      <c r="C4" s="93">
        <v>45384</v>
      </c>
      <c r="D4" s="101">
        <v>126</v>
      </c>
      <c r="E4" s="101"/>
      <c r="F4" s="86" t="s">
        <v>130</v>
      </c>
      <c r="G4" s="15" t="s">
        <v>131</v>
      </c>
      <c r="H4" s="15"/>
    </row>
    <row r="5" spans="1:8" x14ac:dyDescent="0.35">
      <c r="A5" s="93">
        <v>45394</v>
      </c>
      <c r="B5" s="15" t="s">
        <v>58</v>
      </c>
      <c r="C5" s="93">
        <v>45394</v>
      </c>
      <c r="D5" s="101">
        <v>60</v>
      </c>
      <c r="E5" s="101"/>
      <c r="F5" s="86" t="s">
        <v>129</v>
      </c>
      <c r="G5" s="15" t="s">
        <v>58</v>
      </c>
      <c r="H5" s="15"/>
    </row>
    <row r="6" spans="1:8" x14ac:dyDescent="0.35">
      <c r="A6" s="97">
        <v>45398</v>
      </c>
      <c r="B6" s="13" t="s">
        <v>78</v>
      </c>
      <c r="C6" s="97">
        <v>45398</v>
      </c>
      <c r="D6" s="108">
        <v>1110</v>
      </c>
      <c r="E6" s="108"/>
      <c r="F6" s="13" t="s">
        <v>128</v>
      </c>
      <c r="G6" s="105" t="s">
        <v>16</v>
      </c>
      <c r="H6" s="13"/>
    </row>
    <row r="7" spans="1:8" x14ac:dyDescent="0.35">
      <c r="A7" s="97">
        <v>45404</v>
      </c>
      <c r="B7" s="13" t="s">
        <v>74</v>
      </c>
      <c r="C7" s="97">
        <v>45404</v>
      </c>
      <c r="D7" s="108">
        <v>268.85000000000002</v>
      </c>
      <c r="E7" s="108"/>
      <c r="F7" s="13" t="s">
        <v>127</v>
      </c>
      <c r="G7" s="105" t="s">
        <v>18</v>
      </c>
      <c r="H7" s="13"/>
    </row>
    <row r="8" spans="1:8" x14ac:dyDescent="0.35">
      <c r="A8" s="97">
        <v>45404</v>
      </c>
      <c r="B8" s="13" t="s">
        <v>74</v>
      </c>
      <c r="C8" s="97">
        <v>45404</v>
      </c>
      <c r="D8" s="108">
        <v>268.85000000000002</v>
      </c>
      <c r="E8" s="108"/>
      <c r="F8" s="13" t="s">
        <v>126</v>
      </c>
      <c r="G8" s="105" t="s">
        <v>18</v>
      </c>
      <c r="H8" s="13"/>
    </row>
    <row r="9" spans="1:8" x14ac:dyDescent="0.35">
      <c r="A9" s="97">
        <v>45405</v>
      </c>
      <c r="B9" s="13" t="s">
        <v>73</v>
      </c>
      <c r="C9" s="97">
        <v>45405</v>
      </c>
      <c r="D9" s="108">
        <v>263</v>
      </c>
      <c r="E9" s="108"/>
      <c r="F9" s="13" t="s">
        <v>125</v>
      </c>
      <c r="G9" s="105" t="s">
        <v>17</v>
      </c>
      <c r="H9" s="13"/>
    </row>
    <row r="10" spans="1:8" x14ac:dyDescent="0.35">
      <c r="A10" s="97">
        <v>45408</v>
      </c>
      <c r="B10" s="13" t="s">
        <v>74</v>
      </c>
      <c r="C10" s="97">
        <v>45408</v>
      </c>
      <c r="D10" s="108">
        <v>268.85000000000002</v>
      </c>
      <c r="E10" s="108"/>
      <c r="F10" s="13" t="s">
        <v>124</v>
      </c>
      <c r="G10" s="105" t="s">
        <v>18</v>
      </c>
      <c r="H10" s="13"/>
    </row>
    <row r="11" spans="1:8" x14ac:dyDescent="0.35">
      <c r="A11" s="97">
        <v>45411</v>
      </c>
      <c r="B11" s="13" t="s">
        <v>76</v>
      </c>
      <c r="C11" s="97">
        <v>45411</v>
      </c>
      <c r="D11" s="108">
        <v>241.14</v>
      </c>
      <c r="E11" s="108"/>
      <c r="F11" s="13" t="s">
        <v>123</v>
      </c>
      <c r="G11" s="13" t="s">
        <v>11</v>
      </c>
      <c r="H11" s="13"/>
    </row>
    <row r="12" spans="1:8" x14ac:dyDescent="0.35">
      <c r="A12" s="97">
        <v>45411</v>
      </c>
      <c r="B12" s="13" t="s">
        <v>76</v>
      </c>
      <c r="C12" s="97">
        <v>45411</v>
      </c>
      <c r="D12" s="108">
        <v>139.5</v>
      </c>
      <c r="E12" s="108"/>
      <c r="F12" s="13" t="s">
        <v>122</v>
      </c>
      <c r="G12" s="13" t="s">
        <v>23</v>
      </c>
      <c r="H12" s="13"/>
    </row>
    <row r="13" spans="1:8" x14ac:dyDescent="0.35">
      <c r="A13" s="94">
        <v>45412</v>
      </c>
      <c r="B13" s="11" t="s">
        <v>106</v>
      </c>
      <c r="C13" s="94">
        <v>45412</v>
      </c>
      <c r="D13" s="109">
        <v>3426.57</v>
      </c>
      <c r="E13" s="109"/>
      <c r="F13" s="11" t="s">
        <v>87</v>
      </c>
      <c r="G13" s="98" t="s">
        <v>13</v>
      </c>
      <c r="H13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5" zoomScaleNormal="85" workbookViewId="0">
      <selection activeCell="D2" sqref="D2:E9"/>
    </sheetView>
  </sheetViews>
  <sheetFormatPr baseColWidth="10" defaultColWidth="11.54296875" defaultRowHeight="14.5" x14ac:dyDescent="0.35"/>
  <cols>
    <col min="1" max="1" width="11.08984375" customWidth="1"/>
    <col min="2" max="2" width="22.08984375" bestFit="1" customWidth="1"/>
    <col min="3" max="3" width="11.81640625" bestFit="1" customWidth="1"/>
    <col min="4" max="5" width="12.08984375" bestFit="1" customWidth="1"/>
    <col min="6" max="6" width="49.7265625" bestFit="1" customWidth="1"/>
    <col min="7" max="7" width="12.81640625" bestFit="1" customWidth="1"/>
    <col min="8" max="8" width="9.8164062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45413.087395833332</v>
      </c>
      <c r="B2" s="15" t="s">
        <v>68</v>
      </c>
      <c r="C2" s="93">
        <v>45413.087395833332</v>
      </c>
      <c r="D2" s="101">
        <v>13.2</v>
      </c>
      <c r="E2" s="101"/>
      <c r="F2" s="86" t="s">
        <v>105</v>
      </c>
      <c r="G2" s="15" t="s">
        <v>8</v>
      </c>
      <c r="H2" s="15"/>
    </row>
    <row r="3" spans="1:8" x14ac:dyDescent="0.35">
      <c r="A3" s="93">
        <v>45414</v>
      </c>
      <c r="B3" s="15" t="s">
        <v>83</v>
      </c>
      <c r="C3" s="93">
        <v>45414</v>
      </c>
      <c r="D3" s="101">
        <v>1045.95</v>
      </c>
      <c r="E3" s="101"/>
      <c r="F3" s="86" t="s">
        <v>132</v>
      </c>
      <c r="G3" s="15" t="s">
        <v>14</v>
      </c>
      <c r="H3" s="15"/>
    </row>
    <row r="4" spans="1:8" x14ac:dyDescent="0.35">
      <c r="A4" s="96">
        <v>45415</v>
      </c>
      <c r="B4" s="22" t="s">
        <v>73</v>
      </c>
      <c r="C4" s="96">
        <v>45415</v>
      </c>
      <c r="D4" s="110">
        <v>21118</v>
      </c>
      <c r="E4" s="110"/>
      <c r="F4" s="22" t="s">
        <v>133</v>
      </c>
      <c r="G4" s="22" t="s">
        <v>21</v>
      </c>
      <c r="H4" s="22"/>
    </row>
    <row r="5" spans="1:8" x14ac:dyDescent="0.35">
      <c r="A5" s="95">
        <v>45415</v>
      </c>
      <c r="B5" s="19" t="s">
        <v>79</v>
      </c>
      <c r="C5" s="95">
        <v>45415</v>
      </c>
      <c r="D5" s="107"/>
      <c r="E5" s="107">
        <v>10800</v>
      </c>
      <c r="F5" s="19" t="s">
        <v>89</v>
      </c>
      <c r="G5" s="104" t="s">
        <v>9</v>
      </c>
      <c r="H5" s="19"/>
    </row>
    <row r="6" spans="1:8" x14ac:dyDescent="0.35">
      <c r="A6" s="97">
        <v>45428</v>
      </c>
      <c r="B6" s="13" t="s">
        <v>78</v>
      </c>
      <c r="C6" s="97">
        <v>45428</v>
      </c>
      <c r="D6" s="108">
        <v>1110</v>
      </c>
      <c r="E6" s="108"/>
      <c r="F6" s="13" t="s">
        <v>134</v>
      </c>
      <c r="G6" s="105" t="s">
        <v>16</v>
      </c>
      <c r="H6" s="13"/>
    </row>
    <row r="7" spans="1:8" x14ac:dyDescent="0.35">
      <c r="A7" s="96">
        <v>45429</v>
      </c>
      <c r="B7" s="22" t="s">
        <v>73</v>
      </c>
      <c r="C7" s="96">
        <v>45429</v>
      </c>
      <c r="D7" s="110">
        <v>15085</v>
      </c>
      <c r="E7" s="110"/>
      <c r="F7" s="22" t="s">
        <v>135</v>
      </c>
      <c r="G7" s="22" t="s">
        <v>42</v>
      </c>
      <c r="H7" s="22"/>
    </row>
    <row r="8" spans="1:8" x14ac:dyDescent="0.35">
      <c r="A8" s="97">
        <v>45435</v>
      </c>
      <c r="B8" s="13" t="s">
        <v>73</v>
      </c>
      <c r="C8" s="97">
        <v>45435</v>
      </c>
      <c r="D8" s="108">
        <v>263</v>
      </c>
      <c r="E8" s="108"/>
      <c r="F8" s="13" t="s">
        <v>136</v>
      </c>
      <c r="G8" s="105" t="s">
        <v>17</v>
      </c>
      <c r="H8" s="13"/>
    </row>
    <row r="9" spans="1:8" x14ac:dyDescent="0.35">
      <c r="A9" s="94">
        <v>45443</v>
      </c>
      <c r="B9" s="11" t="s">
        <v>106</v>
      </c>
      <c r="C9" s="94">
        <v>45443</v>
      </c>
      <c r="D9" s="109">
        <v>3426.57</v>
      </c>
      <c r="E9" s="109"/>
      <c r="F9" s="11" t="s">
        <v>92</v>
      </c>
      <c r="G9" s="98" t="s">
        <v>13</v>
      </c>
      <c r="H9" s="11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7"/>
  <sheetViews>
    <sheetView zoomScaleNormal="100" workbookViewId="0">
      <pane ySplit="1" topLeftCell="A2" activePane="bottomLeft" state="frozen"/>
      <selection activeCell="D146" sqref="D146:D172"/>
      <selection pane="bottomLeft" activeCell="D2" sqref="D2:E7"/>
    </sheetView>
  </sheetViews>
  <sheetFormatPr baseColWidth="10" defaultColWidth="11.26953125" defaultRowHeight="14.5" x14ac:dyDescent="0.35"/>
  <cols>
    <col min="1" max="1" width="10.453125" bestFit="1" customWidth="1"/>
    <col min="2" max="2" width="21.54296875" bestFit="1" customWidth="1"/>
    <col min="3" max="3" width="10.81640625" bestFit="1" customWidth="1"/>
    <col min="4" max="4" width="10.7265625" bestFit="1" customWidth="1"/>
    <col min="5" max="5" width="11.7265625" bestFit="1" customWidth="1"/>
    <col min="6" max="6" width="46.7265625" bestFit="1" customWidth="1"/>
    <col min="7" max="7" width="12.26953125" bestFit="1" customWidth="1"/>
    <col min="8" max="8" width="9.08984375" bestFit="1" customWidth="1"/>
    <col min="9" max="9" width="60.54296875" bestFit="1" customWidth="1"/>
  </cols>
  <sheetData>
    <row r="1" spans="1:9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9" s="29" customFormat="1" x14ac:dyDescent="0.35">
      <c r="A2" s="93">
        <v>45444.08085648148</v>
      </c>
      <c r="B2" s="15" t="s">
        <v>68</v>
      </c>
      <c r="C2" s="93">
        <v>45444.08085648148</v>
      </c>
      <c r="D2" s="101">
        <v>13.2</v>
      </c>
      <c r="E2" s="101"/>
      <c r="F2" s="86" t="s">
        <v>105</v>
      </c>
      <c r="G2" s="15" t="s">
        <v>8</v>
      </c>
      <c r="H2" s="15"/>
      <c r="I2" s="30"/>
    </row>
    <row r="3" spans="1:9" x14ac:dyDescent="0.35">
      <c r="A3" s="95">
        <v>45447</v>
      </c>
      <c r="B3" s="19" t="s">
        <v>79</v>
      </c>
      <c r="C3" s="95">
        <v>45447</v>
      </c>
      <c r="D3" s="107"/>
      <c r="E3" s="107">
        <v>10800</v>
      </c>
      <c r="F3" s="19" t="s">
        <v>94</v>
      </c>
      <c r="G3" s="104" t="s">
        <v>9</v>
      </c>
      <c r="H3" s="19"/>
    </row>
    <row r="4" spans="1:9" x14ac:dyDescent="0.35">
      <c r="A4" s="96">
        <v>45461</v>
      </c>
      <c r="B4" s="22" t="s">
        <v>73</v>
      </c>
      <c r="C4" s="96">
        <v>45461</v>
      </c>
      <c r="D4" s="110">
        <v>7543</v>
      </c>
      <c r="E4" s="110"/>
      <c r="F4" s="22" t="s">
        <v>95</v>
      </c>
      <c r="G4" s="22" t="s">
        <v>42</v>
      </c>
      <c r="H4" s="22"/>
    </row>
    <row r="5" spans="1:9" x14ac:dyDescent="0.35">
      <c r="A5" s="97">
        <v>45461</v>
      </c>
      <c r="B5" s="13" t="s">
        <v>78</v>
      </c>
      <c r="C5" s="97">
        <v>45461</v>
      </c>
      <c r="D5" s="108">
        <v>1110</v>
      </c>
      <c r="E5" s="108"/>
      <c r="F5" s="13" t="s">
        <v>137</v>
      </c>
      <c r="G5" s="105" t="s">
        <v>16</v>
      </c>
      <c r="H5" s="13"/>
    </row>
    <row r="6" spans="1:9" x14ac:dyDescent="0.35">
      <c r="A6" s="94">
        <v>45467</v>
      </c>
      <c r="B6" s="11" t="s">
        <v>106</v>
      </c>
      <c r="C6" s="94">
        <v>45467</v>
      </c>
      <c r="D6" s="109">
        <v>3373.47</v>
      </c>
      <c r="E6" s="109"/>
      <c r="F6" s="11" t="s">
        <v>98</v>
      </c>
      <c r="G6" s="98" t="s">
        <v>13</v>
      </c>
      <c r="H6" s="11"/>
    </row>
    <row r="7" spans="1:9" x14ac:dyDescent="0.35">
      <c r="A7" s="97">
        <v>45468</v>
      </c>
      <c r="B7" s="13" t="s">
        <v>73</v>
      </c>
      <c r="C7" s="97">
        <v>45468</v>
      </c>
      <c r="D7" s="108">
        <v>263</v>
      </c>
      <c r="E7" s="108"/>
      <c r="F7" s="13" t="s">
        <v>138</v>
      </c>
      <c r="G7" s="105" t="s">
        <v>17</v>
      </c>
      <c r="H7" s="13"/>
    </row>
  </sheetData>
  <autoFilter ref="A1:H2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pane ySplit="1" topLeftCell="A2" activePane="bottomLeft" state="frozen"/>
      <selection pane="bottomLeft" activeCell="D2" sqref="D2:E13"/>
    </sheetView>
  </sheetViews>
  <sheetFormatPr baseColWidth="10" defaultColWidth="11.26953125" defaultRowHeight="14.5" x14ac:dyDescent="0.35"/>
  <cols>
    <col min="1" max="1" width="10.81640625" style="4" bestFit="1" customWidth="1"/>
    <col min="2" max="2" width="21.54296875" bestFit="1" customWidth="1"/>
    <col min="3" max="3" width="10.81640625" bestFit="1" customWidth="1"/>
    <col min="4" max="5" width="11.7265625" bestFit="1" customWidth="1"/>
    <col min="6" max="6" width="64.81640625" bestFit="1" customWidth="1"/>
    <col min="7" max="7" width="11.08984375" bestFit="1" customWidth="1"/>
    <col min="8" max="8" width="9.08984375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3">
        <v>45474.077719907407</v>
      </c>
      <c r="B2" s="15" t="s">
        <v>68</v>
      </c>
      <c r="C2" s="93">
        <v>45474.077719907407</v>
      </c>
      <c r="D2" s="101">
        <v>13.2</v>
      </c>
      <c r="E2" s="101"/>
      <c r="F2" s="86" t="s">
        <v>105</v>
      </c>
      <c r="G2" s="15" t="s">
        <v>8</v>
      </c>
      <c r="H2" s="15"/>
    </row>
    <row r="3" spans="1:8" x14ac:dyDescent="0.35">
      <c r="A3" s="97">
        <v>45489</v>
      </c>
      <c r="B3" s="13" t="s">
        <v>72</v>
      </c>
      <c r="C3" s="97">
        <v>45489</v>
      </c>
      <c r="D3" s="108">
        <v>1115</v>
      </c>
      <c r="E3" s="108"/>
      <c r="F3" s="13" t="s">
        <v>147</v>
      </c>
      <c r="G3" s="105" t="s">
        <v>16</v>
      </c>
      <c r="H3" s="13"/>
    </row>
    <row r="4" spans="1:8" x14ac:dyDescent="0.35">
      <c r="A4" s="95">
        <v>45490</v>
      </c>
      <c r="B4" s="19" t="s">
        <v>79</v>
      </c>
      <c r="C4" s="95">
        <v>45490</v>
      </c>
      <c r="D4" s="107"/>
      <c r="E4" s="107">
        <v>10800</v>
      </c>
      <c r="F4" s="19" t="s">
        <v>99</v>
      </c>
      <c r="G4" s="104" t="s">
        <v>9</v>
      </c>
      <c r="H4" s="19"/>
    </row>
    <row r="5" spans="1:8" x14ac:dyDescent="0.35">
      <c r="A5" s="97">
        <v>45495</v>
      </c>
      <c r="B5" s="13" t="s">
        <v>74</v>
      </c>
      <c r="C5" s="97">
        <v>45495</v>
      </c>
      <c r="D5" s="108">
        <v>268.85000000000002</v>
      </c>
      <c r="E5" s="108"/>
      <c r="F5" s="13" t="s">
        <v>146</v>
      </c>
      <c r="G5" s="105" t="s">
        <v>18</v>
      </c>
      <c r="H5" s="13"/>
    </row>
    <row r="6" spans="1:8" x14ac:dyDescent="0.35">
      <c r="A6" s="97">
        <v>45495</v>
      </c>
      <c r="B6" s="13" t="s">
        <v>74</v>
      </c>
      <c r="C6" s="97">
        <v>45495</v>
      </c>
      <c r="D6" s="108">
        <v>268.85000000000002</v>
      </c>
      <c r="E6" s="108"/>
      <c r="F6" s="13" t="s">
        <v>145</v>
      </c>
      <c r="G6" s="105" t="s">
        <v>18</v>
      </c>
      <c r="H6" s="13"/>
    </row>
    <row r="7" spans="1:8" x14ac:dyDescent="0.35">
      <c r="A7" s="96">
        <v>45495</v>
      </c>
      <c r="B7" s="22" t="s">
        <v>139</v>
      </c>
      <c r="C7" s="96">
        <v>45495</v>
      </c>
      <c r="D7" s="110">
        <v>15000</v>
      </c>
      <c r="E7" s="110"/>
      <c r="F7" s="22" t="s">
        <v>144</v>
      </c>
      <c r="G7" s="22" t="s">
        <v>144</v>
      </c>
      <c r="H7" s="22"/>
    </row>
    <row r="8" spans="1:8" x14ac:dyDescent="0.35">
      <c r="A8" s="97">
        <v>45496</v>
      </c>
      <c r="B8" s="13" t="s">
        <v>73</v>
      </c>
      <c r="C8" s="97">
        <v>45496</v>
      </c>
      <c r="D8" s="108">
        <v>263</v>
      </c>
      <c r="E8" s="108"/>
      <c r="F8" s="13" t="s">
        <v>143</v>
      </c>
      <c r="G8" s="105" t="s">
        <v>17</v>
      </c>
      <c r="H8" s="13"/>
    </row>
    <row r="9" spans="1:8" x14ac:dyDescent="0.35">
      <c r="A9" s="97">
        <v>45498</v>
      </c>
      <c r="B9" s="13" t="s">
        <v>74</v>
      </c>
      <c r="C9" s="97">
        <v>45498</v>
      </c>
      <c r="D9" s="108">
        <v>268.85000000000002</v>
      </c>
      <c r="E9" s="108"/>
      <c r="F9" s="13" t="s">
        <v>142</v>
      </c>
      <c r="G9" s="105" t="s">
        <v>18</v>
      </c>
      <c r="H9" s="13"/>
    </row>
    <row r="10" spans="1:8" x14ac:dyDescent="0.35">
      <c r="A10" s="94">
        <v>45499</v>
      </c>
      <c r="B10" s="11" t="s">
        <v>106</v>
      </c>
      <c r="C10" s="94">
        <v>45499</v>
      </c>
      <c r="D10" s="109">
        <v>3461.56</v>
      </c>
      <c r="E10" s="109"/>
      <c r="F10" s="11" t="s">
        <v>101</v>
      </c>
      <c r="G10" s="98" t="s">
        <v>13</v>
      </c>
      <c r="H10" s="11"/>
    </row>
    <row r="11" spans="1:8" x14ac:dyDescent="0.35">
      <c r="A11" s="96">
        <v>45502</v>
      </c>
      <c r="B11" s="22" t="s">
        <v>73</v>
      </c>
      <c r="C11" s="96">
        <v>45502</v>
      </c>
      <c r="D11" s="110">
        <v>1788</v>
      </c>
      <c r="E11" s="110"/>
      <c r="F11" s="22" t="s">
        <v>100</v>
      </c>
      <c r="G11" s="99" t="s">
        <v>21</v>
      </c>
      <c r="H11" s="22"/>
    </row>
    <row r="12" spans="1:8" x14ac:dyDescent="0.35">
      <c r="A12" s="97">
        <v>45503</v>
      </c>
      <c r="B12" s="13" t="s">
        <v>76</v>
      </c>
      <c r="C12" s="97">
        <v>45503</v>
      </c>
      <c r="D12" s="108">
        <v>139.5</v>
      </c>
      <c r="E12" s="108"/>
      <c r="F12" s="13" t="s">
        <v>141</v>
      </c>
      <c r="G12" s="13" t="s">
        <v>11</v>
      </c>
      <c r="H12" s="13"/>
    </row>
    <row r="13" spans="1:8" x14ac:dyDescent="0.35">
      <c r="A13" s="97">
        <v>45503</v>
      </c>
      <c r="B13" s="13" t="s">
        <v>76</v>
      </c>
      <c r="C13" s="97">
        <v>45503</v>
      </c>
      <c r="D13" s="108">
        <v>338.46</v>
      </c>
      <c r="E13" s="108"/>
      <c r="F13" s="13" t="s">
        <v>140</v>
      </c>
      <c r="G13" s="13" t="s">
        <v>23</v>
      </c>
      <c r="H13" s="13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zoomScaleNormal="100" workbookViewId="0">
      <pane ySplit="1" topLeftCell="A2" activePane="bottomLeft" state="frozen"/>
      <selection pane="bottomLeft" activeCell="D2" sqref="D2:E9"/>
    </sheetView>
  </sheetViews>
  <sheetFormatPr baseColWidth="10" defaultColWidth="11.26953125" defaultRowHeight="14.5" x14ac:dyDescent="0.35"/>
  <cols>
    <col min="1" max="1" width="10.54296875" bestFit="1" customWidth="1"/>
    <col min="2" max="2" width="28.54296875" bestFit="1" customWidth="1"/>
    <col min="3" max="3" width="10.7265625" style="24" bestFit="1" customWidth="1"/>
    <col min="4" max="4" width="12.7265625" bestFit="1" customWidth="1"/>
    <col min="5" max="5" width="11.7265625" bestFit="1" customWidth="1"/>
    <col min="6" max="6" width="78.08984375" bestFit="1" customWidth="1"/>
    <col min="7" max="7" width="17.26953125" bestFit="1" customWidth="1"/>
    <col min="8" max="8" width="9.08984375" bestFit="1" customWidth="1"/>
  </cols>
  <sheetData>
    <row r="1" spans="1:8" x14ac:dyDescent="0.35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5">
        <v>45505.074675925927</v>
      </c>
      <c r="B2" s="19" t="s">
        <v>79</v>
      </c>
      <c r="C2" s="95">
        <v>45505.074675925927</v>
      </c>
      <c r="D2" s="107"/>
      <c r="E2" s="107">
        <v>10800</v>
      </c>
      <c r="F2" s="19" t="s">
        <v>99</v>
      </c>
      <c r="G2" s="104" t="s">
        <v>9</v>
      </c>
      <c r="H2" s="19"/>
    </row>
    <row r="3" spans="1:8" x14ac:dyDescent="0.35">
      <c r="A3" s="93">
        <v>45505.074675925927</v>
      </c>
      <c r="B3" s="15" t="s">
        <v>68</v>
      </c>
      <c r="C3" s="93">
        <v>45505.074675925927</v>
      </c>
      <c r="D3" s="101">
        <v>13.2</v>
      </c>
      <c r="E3" s="101"/>
      <c r="F3" s="86" t="s">
        <v>105</v>
      </c>
      <c r="G3" s="15" t="s">
        <v>8</v>
      </c>
      <c r="H3" s="15"/>
    </row>
    <row r="4" spans="1:8" x14ac:dyDescent="0.35">
      <c r="A4" s="93">
        <v>45512</v>
      </c>
      <c r="B4" s="15" t="s">
        <v>148</v>
      </c>
      <c r="C4" s="93">
        <v>45512</v>
      </c>
      <c r="D4" s="101">
        <v>453.6</v>
      </c>
      <c r="E4" s="101"/>
      <c r="F4" s="86" t="s">
        <v>149</v>
      </c>
      <c r="G4" s="15" t="s">
        <v>25</v>
      </c>
      <c r="H4" s="15"/>
    </row>
    <row r="5" spans="1:8" x14ac:dyDescent="0.35">
      <c r="A5" s="93">
        <v>45512</v>
      </c>
      <c r="B5" s="15" t="s">
        <v>148</v>
      </c>
      <c r="C5" s="93">
        <v>45512</v>
      </c>
      <c r="D5" s="101">
        <v>1843.2</v>
      </c>
      <c r="E5" s="101"/>
      <c r="F5" s="86" t="s">
        <v>150</v>
      </c>
      <c r="G5" s="15" t="s">
        <v>25</v>
      </c>
      <c r="H5" s="15"/>
    </row>
    <row r="6" spans="1:8" x14ac:dyDescent="0.35">
      <c r="A6" s="97">
        <v>45523</v>
      </c>
      <c r="B6" s="13" t="s">
        <v>72</v>
      </c>
      <c r="C6" s="97">
        <v>45523</v>
      </c>
      <c r="D6" s="108">
        <v>1113</v>
      </c>
      <c r="E6" s="108"/>
      <c r="F6" s="13" t="s">
        <v>151</v>
      </c>
      <c r="G6" s="105" t="s">
        <v>16</v>
      </c>
      <c r="H6" s="13"/>
    </row>
    <row r="7" spans="1:8" x14ac:dyDescent="0.35">
      <c r="A7" s="97">
        <v>45526</v>
      </c>
      <c r="B7" s="13" t="s">
        <v>73</v>
      </c>
      <c r="C7" s="97">
        <v>45526</v>
      </c>
      <c r="D7" s="108">
        <v>219</v>
      </c>
      <c r="E7" s="108"/>
      <c r="F7" s="13" t="s">
        <v>152</v>
      </c>
      <c r="G7" s="105" t="s">
        <v>17</v>
      </c>
      <c r="H7" s="13"/>
    </row>
    <row r="8" spans="1:8" x14ac:dyDescent="0.35">
      <c r="A8" s="94">
        <v>45531</v>
      </c>
      <c r="B8" s="11" t="s">
        <v>106</v>
      </c>
      <c r="C8" s="94">
        <v>45531</v>
      </c>
      <c r="D8" s="109">
        <v>3461.56</v>
      </c>
      <c r="E8" s="109"/>
      <c r="F8" s="11" t="s">
        <v>153</v>
      </c>
      <c r="G8" s="98" t="s">
        <v>13</v>
      </c>
      <c r="H8" s="11"/>
    </row>
    <row r="9" spans="1:8" x14ac:dyDescent="0.35">
      <c r="A9" s="96">
        <v>45533</v>
      </c>
      <c r="B9" s="22" t="s">
        <v>73</v>
      </c>
      <c r="C9" s="96">
        <v>45533</v>
      </c>
      <c r="D9" s="110">
        <v>1800</v>
      </c>
      <c r="E9" s="110"/>
      <c r="F9" s="22" t="s">
        <v>102</v>
      </c>
      <c r="G9" s="99" t="s">
        <v>21</v>
      </c>
      <c r="H9" s="22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selection activeCell="F14" sqref="F14"/>
    </sheetView>
  </sheetViews>
  <sheetFormatPr baseColWidth="10" defaultColWidth="11.26953125" defaultRowHeight="14.5" x14ac:dyDescent="0.35"/>
  <cols>
    <col min="1" max="1" width="15.26953125" bestFit="1" customWidth="1"/>
    <col min="2" max="2" width="34.08984375" bestFit="1" customWidth="1"/>
    <col min="3" max="3" width="15.26953125" style="4" bestFit="1" customWidth="1"/>
    <col min="4" max="4" width="11.7265625" style="24" bestFit="1" customWidth="1"/>
    <col min="5" max="5" width="12.08984375" style="25" bestFit="1" customWidth="1"/>
    <col min="6" max="6" width="78.08984375" style="27" bestFit="1" customWidth="1"/>
    <col min="7" max="7" width="17.26953125" style="28" bestFit="1" customWidth="1"/>
    <col min="8" max="8" width="11.26953125" style="28" bestFit="1" customWidth="1"/>
    <col min="9" max="9" width="33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3">
        <v>45536.072280092594</v>
      </c>
      <c r="B2" s="15" t="s">
        <v>68</v>
      </c>
      <c r="C2" s="93">
        <v>45536.072280092594</v>
      </c>
      <c r="D2" s="101">
        <v>13.2</v>
      </c>
      <c r="E2" s="101"/>
      <c r="F2" s="86" t="s">
        <v>105</v>
      </c>
      <c r="G2" s="15" t="s">
        <v>8</v>
      </c>
      <c r="H2" s="15"/>
    </row>
    <row r="3" spans="1:8" x14ac:dyDescent="0.35">
      <c r="A3" s="95">
        <v>45537</v>
      </c>
      <c r="B3" s="19" t="s">
        <v>79</v>
      </c>
      <c r="C3" s="95">
        <v>45537</v>
      </c>
      <c r="D3" s="107"/>
      <c r="E3" s="107">
        <v>10800</v>
      </c>
      <c r="F3" s="19" t="s">
        <v>103</v>
      </c>
      <c r="G3" s="104" t="s">
        <v>9</v>
      </c>
      <c r="H3" s="19"/>
    </row>
    <row r="4" spans="1:8" x14ac:dyDescent="0.35">
      <c r="A4" s="97">
        <v>45552</v>
      </c>
      <c r="B4" s="13" t="s">
        <v>72</v>
      </c>
      <c r="C4" s="97">
        <v>45552</v>
      </c>
      <c r="D4" s="108">
        <v>1113</v>
      </c>
      <c r="E4" s="108"/>
      <c r="F4" s="13" t="s">
        <v>154</v>
      </c>
      <c r="G4" s="105" t="s">
        <v>16</v>
      </c>
      <c r="H4" s="13"/>
    </row>
    <row r="5" spans="1:8" x14ac:dyDescent="0.35">
      <c r="A5" s="96">
        <v>45553</v>
      </c>
      <c r="B5" s="22" t="s">
        <v>73</v>
      </c>
      <c r="C5" s="96">
        <v>45553</v>
      </c>
      <c r="D5" s="110">
        <v>3771</v>
      </c>
      <c r="E5" s="110"/>
      <c r="F5" s="22" t="s">
        <v>155</v>
      </c>
      <c r="G5" s="99" t="s">
        <v>42</v>
      </c>
      <c r="H5" s="22"/>
    </row>
    <row r="6" spans="1:8" x14ac:dyDescent="0.35">
      <c r="A6" s="97">
        <v>45559</v>
      </c>
      <c r="B6" s="13" t="s">
        <v>73</v>
      </c>
      <c r="C6" s="97">
        <v>45559</v>
      </c>
      <c r="D6" s="108">
        <v>219</v>
      </c>
      <c r="E6" s="108"/>
      <c r="F6" s="13" t="s">
        <v>156</v>
      </c>
      <c r="G6" s="105" t="s">
        <v>17</v>
      </c>
      <c r="H6" s="13"/>
    </row>
    <row r="7" spans="1:8" x14ac:dyDescent="0.35">
      <c r="A7" s="94">
        <v>45559</v>
      </c>
      <c r="B7" s="11" t="s">
        <v>106</v>
      </c>
      <c r="C7" s="94">
        <v>45559</v>
      </c>
      <c r="D7" s="109">
        <v>3461.56</v>
      </c>
      <c r="E7" s="109"/>
      <c r="F7" s="11" t="s">
        <v>157</v>
      </c>
      <c r="G7" s="98" t="s">
        <v>13</v>
      </c>
      <c r="H7" s="11"/>
    </row>
    <row r="8" spans="1:8" x14ac:dyDescent="0.35">
      <c r="A8" s="96">
        <v>45562</v>
      </c>
      <c r="B8" s="22" t="s">
        <v>73</v>
      </c>
      <c r="C8" s="96">
        <v>45562</v>
      </c>
      <c r="D8" s="110">
        <v>1493</v>
      </c>
      <c r="E8" s="110"/>
      <c r="F8" s="22" t="s">
        <v>104</v>
      </c>
      <c r="G8" s="99" t="s">
        <v>21</v>
      </c>
      <c r="H8" s="2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2025-01-28T10:14:17Z</dcterms:modified>
</cp:coreProperties>
</file>