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6\STC\Hiba CHANNAOUI 30-06-2025\suivi\"/>
    </mc:Choice>
  </mc:AlternateContent>
  <bookViews>
    <workbookView xWindow="0" yWindow="0" windowWidth="12030" windowHeight="4200" activeTab="1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8" i="16" l="1"/>
  <c r="H17" i="16"/>
  <c r="H19" i="16" s="1"/>
  <c r="H23" i="16"/>
  <c r="G23" i="16" l="1"/>
  <c r="G17" i="16"/>
  <c r="F23" i="16" l="1"/>
  <c r="F17" i="16"/>
  <c r="M26" i="16" l="1"/>
  <c r="N24" i="16"/>
  <c r="M24" i="16"/>
  <c r="L24" i="16"/>
  <c r="L26" i="16" s="1"/>
  <c r="K24" i="16"/>
  <c r="J24" i="16"/>
  <c r="J26" i="16" s="1"/>
  <c r="I24" i="16"/>
  <c r="I26" i="16" s="1"/>
  <c r="H24" i="16"/>
  <c r="G24" i="16"/>
  <c r="G26" i="16" s="1"/>
  <c r="F24" i="16"/>
  <c r="E24" i="16"/>
  <c r="D24" i="16"/>
  <c r="E23" i="16"/>
  <c r="D23" i="16"/>
  <c r="C23" i="16"/>
  <c r="C24" i="16" s="1"/>
  <c r="P22" i="16"/>
  <c r="N19" i="16"/>
  <c r="N26" i="16" s="1"/>
  <c r="M19" i="16"/>
  <c r="L19" i="16"/>
  <c r="K19" i="16"/>
  <c r="K26" i="16" s="1"/>
  <c r="J19" i="16"/>
  <c r="I19" i="16"/>
  <c r="G19" i="16"/>
  <c r="F19" i="16"/>
  <c r="P18" i="16"/>
  <c r="E17" i="16"/>
  <c r="E19" i="16" s="1"/>
  <c r="E26" i="16" s="1"/>
  <c r="D17" i="16"/>
  <c r="D19" i="16" s="1"/>
  <c r="D26" i="16" s="1"/>
  <c r="C17" i="16"/>
  <c r="C19" i="16" s="1"/>
  <c r="P14" i="16"/>
  <c r="P13" i="16"/>
  <c r="P12" i="16"/>
  <c r="C4" i="13" s="1"/>
  <c r="C5" i="13" s="1"/>
  <c r="P11" i="16"/>
  <c r="N8" i="16"/>
  <c r="M8" i="16"/>
  <c r="L8" i="16"/>
  <c r="K8" i="16"/>
  <c r="J8" i="16"/>
  <c r="I8" i="16"/>
  <c r="G8" i="16"/>
  <c r="F8" i="16"/>
  <c r="E8" i="16"/>
  <c r="D8" i="16"/>
  <c r="C8" i="16"/>
  <c r="P7" i="16"/>
  <c r="P6" i="16"/>
  <c r="D26" i="15"/>
  <c r="C26" i="15"/>
  <c r="L24" i="15"/>
  <c r="J24" i="15"/>
  <c r="I24" i="15"/>
  <c r="H24" i="15"/>
  <c r="E24" i="15"/>
  <c r="D24" i="15"/>
  <c r="C24" i="15"/>
  <c r="N23" i="15"/>
  <c r="N24" i="15" s="1"/>
  <c r="M23" i="15"/>
  <c r="M24" i="15" s="1"/>
  <c r="L23" i="15"/>
  <c r="K23" i="15"/>
  <c r="K24" i="15" s="1"/>
  <c r="J23" i="15"/>
  <c r="I23" i="15"/>
  <c r="H23" i="15"/>
  <c r="G23" i="15"/>
  <c r="G24" i="15" s="1"/>
  <c r="F23" i="15"/>
  <c r="F24" i="15" s="1"/>
  <c r="P22" i="15"/>
  <c r="M19" i="15"/>
  <c r="M26" i="15" s="1"/>
  <c r="J19" i="15"/>
  <c r="J26" i="15" s="1"/>
  <c r="I19" i="15"/>
  <c r="I26" i="15" s="1"/>
  <c r="H19" i="15"/>
  <c r="H26" i="15" s="1"/>
  <c r="E19" i="15"/>
  <c r="E26" i="15" s="1"/>
  <c r="D19" i="15"/>
  <c r="C19" i="15"/>
  <c r="P18" i="15"/>
  <c r="N17" i="15"/>
  <c r="N19" i="15" s="1"/>
  <c r="N26" i="15" s="1"/>
  <c r="M17" i="15"/>
  <c r="L17" i="15"/>
  <c r="L19" i="15" s="1"/>
  <c r="L26" i="15" s="1"/>
  <c r="K17" i="15"/>
  <c r="K19" i="15" s="1"/>
  <c r="J17" i="15"/>
  <c r="I17" i="15"/>
  <c r="H17" i="15"/>
  <c r="G17" i="15"/>
  <c r="G19" i="15" s="1"/>
  <c r="G26" i="15" s="1"/>
  <c r="F17" i="15"/>
  <c r="F19" i="15" s="1"/>
  <c r="F26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H26" i="16" l="1"/>
  <c r="P8" i="16"/>
  <c r="F26" i="16"/>
  <c r="P24" i="16"/>
  <c r="P19" i="16"/>
  <c r="C26" i="16"/>
  <c r="P19" i="15"/>
  <c r="P24" i="15"/>
  <c r="K26" i="15"/>
  <c r="P26" i="15" s="1"/>
  <c r="P23" i="15"/>
  <c r="P17" i="16"/>
  <c r="P17" i="15"/>
  <c r="P23" i="16"/>
  <c r="P26" i="16" l="1"/>
  <c r="C3" i="13" s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<sst xmlns="http://schemas.openxmlformats.org/spreadsheetml/2006/main" count="74" uniqueCount="40">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</sst>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C1" workbookViewId="0">
      <selection activeCell="F3" sqref="F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>
        <v>12</v>
      </c>
      <c r="G6" s="33">
        <v>19</v>
      </c>
      <c r="H6" s="33">
        <v>8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153</v>
      </c>
    </row>
    <row r="7" spans="2:16" x14ac:dyDescent="0.35">
      <c r="B7" s="8" t="s">
        <v>20</v>
      </c>
      <c r="C7" s="33"/>
      <c r="D7" s="33"/>
      <c r="E7" s="33"/>
      <c r="F7" s="33">
        <v>12</v>
      </c>
      <c r="G7" s="33">
        <v>18</v>
      </c>
      <c r="H7" s="33">
        <v>9</v>
      </c>
      <c r="I7" s="33">
        <v>23</v>
      </c>
      <c r="J7" s="33">
        <v>20</v>
      </c>
      <c r="K7" s="33">
        <v>16</v>
      </c>
      <c r="L7" s="33">
        <v>23</v>
      </c>
      <c r="M7" s="33">
        <v>19</v>
      </c>
      <c r="N7" s="33">
        <v>16</v>
      </c>
      <c r="O7" s="31"/>
      <c r="P7" s="52">
        <f>SUM(C7:N7)</f>
        <v>156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-1</v>
      </c>
      <c r="H8" s="32">
        <f t="shared" si="0"/>
        <v>1</v>
      </c>
      <c r="I8" s="32">
        <f t="shared" si="0"/>
        <v>4</v>
      </c>
      <c r="J8" s="32">
        <f t="shared" si="0"/>
        <v>1</v>
      </c>
      <c r="K8" s="32">
        <f t="shared" si="0"/>
        <v>-3</v>
      </c>
      <c r="L8" s="32">
        <f t="shared" si="0"/>
        <v>4</v>
      </c>
      <c r="M8" s="32">
        <f t="shared" si="0"/>
        <v>0</v>
      </c>
      <c r="N8" s="32">
        <f t="shared" si="0"/>
        <v>-3</v>
      </c>
      <c r="O8" s="31"/>
      <c r="P8" s="52">
        <f>SUM(C8:N8)</f>
        <v>3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>
        <v>12</v>
      </c>
      <c r="G11" s="10">
        <v>18</v>
      </c>
      <c r="H11" s="10">
        <v>9</v>
      </c>
      <c r="I11" s="10">
        <v>23</v>
      </c>
      <c r="J11" s="10">
        <v>20</v>
      </c>
      <c r="K11" s="10">
        <v>16</v>
      </c>
      <c r="L11" s="10">
        <v>23</v>
      </c>
      <c r="M11" s="10">
        <v>19</v>
      </c>
      <c r="N11" s="10">
        <v>16</v>
      </c>
      <c r="P11" s="53">
        <f>SUM(C11:N11)</f>
        <v>156</v>
      </c>
    </row>
    <row r="12" spans="2:16" x14ac:dyDescent="0.35">
      <c r="B12" s="8" t="s">
        <v>15</v>
      </c>
      <c r="C12" s="11"/>
      <c r="D12" s="11"/>
      <c r="E12" s="11"/>
      <c r="F12" s="11"/>
      <c r="G12" s="11">
        <v>1</v>
      </c>
      <c r="H12" s="11">
        <v>2</v>
      </c>
      <c r="I12" s="11"/>
      <c r="J12" s="11">
        <v>1</v>
      </c>
      <c r="K12" s="11">
        <v>5</v>
      </c>
      <c r="L12" s="11"/>
      <c r="M12" s="11"/>
      <c r="N12" s="11">
        <v>5</v>
      </c>
      <c r="P12" s="53">
        <f>SUM(C12:N12)</f>
        <v>14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>
        <v>9</v>
      </c>
      <c r="I13" s="11"/>
      <c r="J13" s="11"/>
      <c r="K13" s="11"/>
      <c r="L13" s="11"/>
      <c r="M13" s="11"/>
      <c r="N13" s="11"/>
      <c r="P13" s="53">
        <f>SUM(C13:N13)</f>
        <v>9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>
        <f>F11*Params!$C$5*(1-Params!$C$3)-Params!$C$4</f>
        <v>5665.8</v>
      </c>
      <c r="G17" s="9">
        <f>G11*Params!$C$5*(1-Params!$C$3)-Params!$C$4</f>
        <v>8536.2000000000007</v>
      </c>
      <c r="H17" s="9">
        <f>H11*Params!$C$5*(1-Params!$C$3)-Params!$C$4</f>
        <v>4230.6000000000004</v>
      </c>
      <c r="I17" s="9">
        <f>I11*Params!$C$5*(1-Params!$C$3)-Params!$C$4</f>
        <v>10928.2</v>
      </c>
      <c r="J17" s="9">
        <f>J11*Params!$C$5*(1-Params!$C$3)-Params!$C$4</f>
        <v>9493</v>
      </c>
      <c r="K17" s="9">
        <f>K11*Params!$C$5*(1-Params!$C$3)-Params!$C$4</f>
        <v>7579.4000000000005</v>
      </c>
      <c r="L17" s="9">
        <f>L11*Params!$C$5*(1-Params!$C$3)-Params!$C$4</f>
        <v>10928.2</v>
      </c>
      <c r="M17" s="9">
        <f>M11*Params!$C$5*(1-Params!$C$3)-Params!$C$4</f>
        <v>9014.6</v>
      </c>
      <c r="N17" s="9">
        <f>N11*Params!$C$5*(1-Params!$C$3)-Params!$C$4</f>
        <v>7579.4000000000005</v>
      </c>
      <c r="O17" s="4"/>
      <c r="P17" s="37">
        <f>SUM(C17:N17)</f>
        <v>73955.400000000009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5665.8</v>
      </c>
      <c r="G19" s="25">
        <f t="shared" si="1"/>
        <v>8536.2000000000007</v>
      </c>
      <c r="H19" s="25">
        <f t="shared" si="1"/>
        <v>4230.6000000000004</v>
      </c>
      <c r="I19" s="25">
        <f t="shared" si="1"/>
        <v>10928.2</v>
      </c>
      <c r="J19" s="25">
        <f t="shared" si="1"/>
        <v>9493</v>
      </c>
      <c r="K19" s="25">
        <f t="shared" si="1"/>
        <v>7579.4000000000005</v>
      </c>
      <c r="L19" s="25">
        <f t="shared" si="1"/>
        <v>10928.2</v>
      </c>
      <c r="M19" s="25">
        <f t="shared" si="1"/>
        <v>9014.6</v>
      </c>
      <c r="N19" s="25">
        <f t="shared" si="1"/>
        <v>7579.4000000000005</v>
      </c>
      <c r="O19" s="5"/>
      <c r="P19" s="38">
        <f>SUM(C19:O19)</f>
        <v>73955.400000000009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>
        <v>3065.06</v>
      </c>
      <c r="G22" s="9">
        <v>5498.07</v>
      </c>
      <c r="H22" s="9">
        <v>3279</v>
      </c>
      <c r="I22" s="9">
        <v>5498.07</v>
      </c>
      <c r="J22" s="9">
        <v>5498.07</v>
      </c>
      <c r="K22" s="9">
        <v>5498.07</v>
      </c>
      <c r="L22" s="9">
        <v>5498.07</v>
      </c>
      <c r="M22" s="9">
        <v>5498.07</v>
      </c>
      <c r="N22" s="9">
        <v>5498.07</v>
      </c>
      <c r="O22" s="4"/>
      <c r="P22" s="39">
        <f>SUM(C22:N22)</f>
        <v>44830.549999999996</v>
      </c>
    </row>
    <row r="23" spans="2:16" x14ac:dyDescent="0.35">
      <c r="B23" s="8" t="s">
        <v>8</v>
      </c>
      <c r="C23" s="9"/>
      <c r="D23" s="9"/>
      <c r="E23" s="9"/>
      <c r="F23" s="9">
        <f>680.47+1272.99</f>
        <v>1953.46</v>
      </c>
      <c r="G23" s="9">
        <f>1184.61+2249.86</f>
        <v>3434.4700000000003</v>
      </c>
      <c r="H23" s="9">
        <f>710.06+1323.41</f>
        <v>2033.47</v>
      </c>
      <c r="I23" s="9">
        <f>1184.61+2254.6</f>
        <v>3439.21</v>
      </c>
      <c r="J23" s="9">
        <f>1184.61+2252.53</f>
        <v>3437.1400000000003</v>
      </c>
      <c r="K23" s="9">
        <f>1184.61+2253.56</f>
        <v>3438.17</v>
      </c>
      <c r="L23" s="9">
        <f>1184.61+2257.72</f>
        <v>3442.33</v>
      </c>
      <c r="M23" s="9">
        <f>1184.61+2252.53</f>
        <v>3437.1400000000003</v>
      </c>
      <c r="N23" s="9">
        <f>1184.61+2252.53</f>
        <v>3437.1400000000003</v>
      </c>
      <c r="O23" s="4"/>
      <c r="P23" s="39">
        <f>SUM(C23:N23)</f>
        <v>28052.53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5018.5200000000004</v>
      </c>
      <c r="G24" s="40">
        <f t="shared" si="2"/>
        <v>8932.5400000000009</v>
      </c>
      <c r="H24" s="40">
        <f t="shared" si="2"/>
        <v>5312.47</v>
      </c>
      <c r="I24" s="40">
        <f t="shared" si="2"/>
        <v>8937.2799999999988</v>
      </c>
      <c r="J24" s="40">
        <f t="shared" si="2"/>
        <v>8935.2099999999991</v>
      </c>
      <c r="K24" s="40">
        <f t="shared" si="2"/>
        <v>8936.24</v>
      </c>
      <c r="L24" s="40">
        <f t="shared" si="2"/>
        <v>8940.4</v>
      </c>
      <c r="M24" s="40">
        <f t="shared" si="2"/>
        <v>8935.2099999999991</v>
      </c>
      <c r="N24" s="40">
        <f t="shared" si="2"/>
        <v>8935.2099999999991</v>
      </c>
      <c r="O24" s="4"/>
      <c r="P24" s="41">
        <f>SUM(C24:N24)</f>
        <v>72883.08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647.27999999999975</v>
      </c>
      <c r="G26" s="44">
        <f t="shared" si="3"/>
        <v>-396.34000000000015</v>
      </c>
      <c r="H26" s="44">
        <f t="shared" si="3"/>
        <v>-1081.8699999999999</v>
      </c>
      <c r="I26" s="44">
        <f t="shared" si="3"/>
        <v>1990.9200000000019</v>
      </c>
      <c r="J26" s="44">
        <f t="shared" si="3"/>
        <v>557.79000000000087</v>
      </c>
      <c r="K26" s="44">
        <f t="shared" si="3"/>
        <v>-1356.8399999999992</v>
      </c>
      <c r="L26" s="44">
        <f t="shared" si="3"/>
        <v>1987.8000000000011</v>
      </c>
      <c r="M26" s="44">
        <f t="shared" si="3"/>
        <v>79.390000000001237</v>
      </c>
      <c r="N26" s="44">
        <f t="shared" si="3"/>
        <v>-1355.8099999999986</v>
      </c>
      <c r="P26" s="54">
        <f>SUM(C26:O26)</f>
        <v>1072.320000000007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topLeftCell="A4" workbookViewId="0">
      <selection activeCell="H23" sqref="H2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5">
      <c r="B7" s="8" t="s">
        <v>20</v>
      </c>
      <c r="C7" s="33">
        <v>22</v>
      </c>
      <c r="D7" s="33">
        <v>20</v>
      </c>
      <c r="E7" s="33">
        <v>21</v>
      </c>
      <c r="F7" s="33">
        <v>15</v>
      </c>
      <c r="G7" s="33">
        <v>18</v>
      </c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116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-4</v>
      </c>
      <c r="G8" s="32">
        <f t="shared" si="0"/>
        <v>-1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21</v>
      </c>
      <c r="F11" s="10">
        <v>15</v>
      </c>
      <c r="G11" s="10">
        <v>18</v>
      </c>
      <c r="H11" s="10">
        <v>20</v>
      </c>
      <c r="I11" s="10"/>
      <c r="J11" s="10"/>
      <c r="K11" s="10"/>
      <c r="L11" s="10"/>
      <c r="M11" s="10"/>
      <c r="N11" s="10"/>
      <c r="P11" s="53">
        <f>SUM(C11:N11)</f>
        <v>116</v>
      </c>
    </row>
    <row r="12" spans="2:16" x14ac:dyDescent="0.35">
      <c r="B12" s="8" t="s">
        <v>15</v>
      </c>
      <c r="C12" s="11"/>
      <c r="D12" s="11"/>
      <c r="E12" s="11"/>
      <c r="F12" s="11">
        <v>6</v>
      </c>
      <c r="G12" s="11">
        <v>1</v>
      </c>
      <c r="H12" s="11">
        <v>10</v>
      </c>
      <c r="I12" s="11"/>
      <c r="J12" s="11"/>
      <c r="K12" s="11"/>
      <c r="L12" s="11"/>
      <c r="M12" s="11"/>
      <c r="N12" s="11"/>
      <c r="P12" s="53">
        <f>SUM(C12:N12)</f>
        <v>17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>
        <f>E11*Params!$C$5*(1-Params!$C$3)-Params!$C$4</f>
        <v>9971.4</v>
      </c>
      <c r="F17" s="9">
        <f>F11*Params!$C$5*(1-Params!$C$3)-Params!$C$4</f>
        <v>7101</v>
      </c>
      <c r="G17" s="9">
        <f>G11*Params!$C$5*(1-Params!$C$3)-Params!$C$4</f>
        <v>8536.2000000000007</v>
      </c>
      <c r="H17" s="9">
        <f>H11*Params!$C$5*(1-Params!$C$3)-Params!$C$4</f>
        <v>9493</v>
      </c>
      <c r="I17" s="9"/>
      <c r="J17" s="9"/>
      <c r="K17" s="9"/>
      <c r="L17" s="9"/>
      <c r="M17" s="9"/>
      <c r="N17" s="9"/>
      <c r="O17" s="4"/>
      <c r="P17" s="37">
        <f>SUM(C17:N17)</f>
        <v>55044.400000000009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9971.4</v>
      </c>
      <c r="F19" s="25">
        <f t="shared" si="1"/>
        <v>7101</v>
      </c>
      <c r="G19" s="25">
        <f t="shared" si="1"/>
        <v>8536.2000000000007</v>
      </c>
      <c r="H19" s="25">
        <f t="shared" si="1"/>
        <v>9493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55044.400000000009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5499</v>
      </c>
      <c r="D22" s="9">
        <v>5499</v>
      </c>
      <c r="E22" s="9">
        <v>5499</v>
      </c>
      <c r="F22" s="9">
        <v>5499</v>
      </c>
      <c r="G22" s="9">
        <v>5499</v>
      </c>
      <c r="H22" s="9">
        <v>7585.03</v>
      </c>
      <c r="I22" s="9"/>
      <c r="J22" s="9"/>
      <c r="K22" s="9"/>
      <c r="L22" s="9"/>
      <c r="M22" s="9"/>
      <c r="N22" s="9"/>
      <c r="O22" s="4"/>
      <c r="P22" s="39">
        <f>SUM(C22:N22)</f>
        <v>35080.03</v>
      </c>
    </row>
    <row r="23" spans="2:16" x14ac:dyDescent="0.35">
      <c r="B23" s="8" t="s">
        <v>8</v>
      </c>
      <c r="C23" s="9">
        <f>1190.64+2264.07</f>
        <v>3454.71</v>
      </c>
      <c r="D23" s="9">
        <f>1190.64+2258.88</f>
        <v>3449.5200000000004</v>
      </c>
      <c r="E23" s="9">
        <f>1190.64+2258.88</f>
        <v>3449.5200000000004</v>
      </c>
      <c r="F23" s="9">
        <f>1190.64+2258.88</f>
        <v>3449.5200000000004</v>
      </c>
      <c r="G23" s="9">
        <f>1190.64+2265.1</f>
        <v>3455.74</v>
      </c>
      <c r="H23" s="9">
        <f>1300.17+2476.04</f>
        <v>3776.21</v>
      </c>
      <c r="I23" s="9"/>
      <c r="J23" s="9"/>
      <c r="K23" s="9"/>
      <c r="L23" s="9"/>
      <c r="M23" s="9"/>
      <c r="N23" s="9"/>
      <c r="O23" s="4"/>
      <c r="P23" s="39">
        <f>SUM(C23:N23)</f>
        <v>21035.22</v>
      </c>
    </row>
    <row r="24" spans="2:16" x14ac:dyDescent="0.35">
      <c r="B24" s="7" t="s">
        <v>3</v>
      </c>
      <c r="C24" s="40">
        <f t="shared" ref="C24:N24" si="2">SUM(C22:C23)</f>
        <v>8953.7099999999991</v>
      </c>
      <c r="D24" s="40">
        <f t="shared" si="2"/>
        <v>8948.52</v>
      </c>
      <c r="E24" s="40">
        <f t="shared" si="2"/>
        <v>8948.52</v>
      </c>
      <c r="F24" s="40">
        <f t="shared" si="2"/>
        <v>8948.52</v>
      </c>
      <c r="G24" s="40">
        <f t="shared" si="2"/>
        <v>8954.74</v>
      </c>
      <c r="H24" s="40">
        <f t="shared" si="2"/>
        <v>11361.24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56115.25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1496.090000000002</v>
      </c>
      <c r="D26" s="44">
        <f t="shared" si="3"/>
        <v>544.47999999999956</v>
      </c>
      <c r="E26" s="44">
        <f t="shared" si="3"/>
        <v>1022.8799999999992</v>
      </c>
      <c r="F26" s="44">
        <f t="shared" si="3"/>
        <v>-1847.5200000000004</v>
      </c>
      <c r="G26" s="44">
        <f t="shared" si="3"/>
        <v>-418.53999999999905</v>
      </c>
      <c r="H26" s="44">
        <f t="shared" si="3"/>
        <v>-1868.2399999999998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-1070.8499999999985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4" t="s">
        <v>23</v>
      </c>
      <c r="C2" s="64"/>
    </row>
    <row r="3" spans="2:3" ht="17" customHeight="1" x14ac:dyDescent="0.35">
      <c r="B3" s="34" t="s">
        <v>24</v>
      </c>
      <c r="C3" s="35">
        <f>'2024'!P26+'2025'!P26</f>
        <v>1.4700000000084401</v>
      </c>
    </row>
    <row r="4" spans="2:3" ht="17" customHeight="1" x14ac:dyDescent="0.35">
      <c r="B4" s="34" t="s">
        <v>26</v>
      </c>
      <c r="C4" s="36">
        <f>SUM('2024'!P12)+'2025'!P12</f>
        <v>31</v>
      </c>
    </row>
    <row r="5" spans="2:3" x14ac:dyDescent="0.35">
      <c r="B5" t="s">
        <v>39</v>
      </c>
      <c r="C5">
        <f>(2.08*13)+1.04-C4</f>
        <v>-2.9200000000000017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2025-06-30T09:11:07Z</dcterms:modified>
</cp:coreProperties>
</file>