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01 - HIGHSKILL\07 - PAIE\Production\2025\02\STC\Dhafer LANDOLSI - 06-02-2025\"/>
    </mc:Choice>
  </mc:AlternateContent>
  <bookViews>
    <workbookView xWindow="0" yWindow="0" windowWidth="18970" windowHeight="2940" activeTab="1"/>
  </bookViews>
  <sheets>
    <sheet name="2024" sheetId="14" r:id="rId1"/>
    <sheet name="2025" sheetId="15" r:id="rId2"/>
    <sheet name="Params" sheetId="10" r:id="rId3"/>
    <sheet name="Synthése" sheetId="13" r:id="rId4"/>
  </sheets>
  <definedNames>
    <definedName name="AOUT" localSheetId="0">'2024'!#REF!</definedName>
    <definedName name="AOUT">#REF!</definedName>
    <definedName name="AVANCE_SUR_SALAIRE" localSheetId="0">'2024'!#REF!</definedName>
    <definedName name="AVANCE_SUR_SALAIRE">#REF!</definedName>
    <definedName name="AVRIL" localSheetId="0">'2024'!#REF!</definedName>
    <definedName name="AVRIL">#REF!</definedName>
    <definedName name="CRA" localSheetId="0">'2024'!$B$10</definedName>
    <definedName name="CRA">#REF!</definedName>
    <definedName name="CRA_ASTREINTE" localSheetId="0">'2024'!$B$14</definedName>
    <definedName name="CRA_ASTREINTE">#REF!</definedName>
    <definedName name="CRA_CP" localSheetId="0">'2024'!$B$12</definedName>
    <definedName name="CRA_CP">#REF!</definedName>
    <definedName name="CRA_PRODUCTION" localSheetId="0">'2024'!$B$11</definedName>
    <definedName name="CRA_PRODUCTION">#REF!</definedName>
    <definedName name="CRA_SANS_SOLDE" localSheetId="0">'2024'!$B$13</definedName>
    <definedName name="CRA_SANS_SOLDE">#REF!</definedName>
    <definedName name="DECEMBRE" localSheetId="0">'2024'!$D$3</definedName>
    <definedName name="DECEMBRE">#REF!</definedName>
    <definedName name="ENTREES" localSheetId="0">'2024'!$B$16</definedName>
    <definedName name="ENTREES">#REF!</definedName>
    <definedName name="ENTREES_ASTREINTE" localSheetId="0">'2024'!$B$18</definedName>
    <definedName name="ENTREES_ASTREINTE">#REF!</definedName>
    <definedName name="ENTREES_FACTURE" localSheetId="0">'2024'!$B$17</definedName>
    <definedName name="ENTREES_FACTURE">#REF!</definedName>
    <definedName name="FEVRIER" localSheetId="0">'2024'!#REF!</definedName>
    <definedName name="FEVRIER">#REF!</definedName>
    <definedName name="FRAIS_KM" localSheetId="0">'2024'!$B$30</definedName>
    <definedName name="JANVIER" localSheetId="0">'2024'!#REF!</definedName>
    <definedName name="JANVIER">#REF!</definedName>
    <definedName name="JUILLET" localSheetId="0">'2024'!#REF!</definedName>
    <definedName name="JUILLET">#REF!</definedName>
    <definedName name="JUIN" localSheetId="0">'2024'!#REF!</definedName>
    <definedName name="JUIN">#REF!</definedName>
    <definedName name="MAI" localSheetId="0">'2024'!#REF!</definedName>
    <definedName name="MAI">#REF!</definedName>
    <definedName name="MARS" localSheetId="0">'2024'!#REF!</definedName>
    <definedName name="MARS">#REF!</definedName>
    <definedName name="MOIS" localSheetId="0">'2024'!$B$3</definedName>
    <definedName name="MOIS">#REF!</definedName>
    <definedName name="NOMBRE_KM" localSheetId="0">'2024'!$B$29</definedName>
    <definedName name="NOVEMBRE" localSheetId="0">'2024'!$C$3</definedName>
    <definedName name="NOVEMBRE">#REF!</definedName>
    <definedName name="OCTOBRE" localSheetId="0">'2024'!#REF!</definedName>
    <definedName name="OCTOBRE">#REF!</definedName>
    <definedName name="REPAS" localSheetId="0">'2024'!$B$5</definedName>
    <definedName name="REPAS">#REF!</definedName>
    <definedName name="REPAS_ACQUIS" localSheetId="0">'2024'!$B$7</definedName>
    <definedName name="REPAS_ACQUIS">#REF!</definedName>
    <definedName name="REPAS_PRIS" localSheetId="0">'2024'!$B$6</definedName>
    <definedName name="REPAS_PRIS">#REF!</definedName>
    <definedName name="REPAS_SOLDE" localSheetId="0">'2024'!$B$8</definedName>
    <definedName name="REPAS_SOLDE">#REF!</definedName>
    <definedName name="SEPTEMBRE" localSheetId="0">'2024'!#REF!</definedName>
    <definedName name="SEPTEMBRE">#REF!</definedName>
    <definedName name="SOLDE" localSheetId="0">'2024'!$B$27</definedName>
    <definedName name="SORTIES" localSheetId="0">'2024'!$B$21</definedName>
    <definedName name="SORTIES">#REF!</definedName>
    <definedName name="SORTIES_ABONDEMENT" localSheetId="0">'2024'!#REF!</definedName>
    <definedName name="SORTIES_ABONDEMENT">#REF!</definedName>
    <definedName name="SORTIES_CHARGES_SOCIALES_PATRONALES" localSheetId="0">'2024'!$B$23</definedName>
    <definedName name="SORTIES_CHARGES_SOCIALES_PATRONALES">#REF!</definedName>
    <definedName name="SORTIES_FRAIS_KM" localSheetId="0">'2024'!$B$24</definedName>
    <definedName name="SORTIES_FRAIS_PEE_AMUNDI" localSheetId="0">'2024'!#REF!</definedName>
    <definedName name="SORTIES_FRAIS_PEE_AMUNDI">#REF!</definedName>
    <definedName name="SORTIES_INTERESSEMENT" localSheetId="0">'2024'!#REF!</definedName>
    <definedName name="SORTIES_INTERESSEMENT">#REF!</definedName>
    <definedName name="SORTIES_SALAIRE_NET" localSheetId="0">'2024'!$B$22</definedName>
    <definedName name="SORTIES_SALAIRE_NET">#REF!</definedName>
    <definedName name="TOTAL" localSheetId="0">'2024'!$F$3</definedName>
    <definedName name="TOTAL">#REF!</definedName>
    <definedName name="TOTAL_ENTREES" localSheetId="0">'2024'!$B$19</definedName>
    <definedName name="TOTAL_ENTREES">#REF!</definedName>
    <definedName name="TOTAL_SORTIES" localSheetId="0">'2024'!$B$25</definedName>
    <definedName name="TOTAL_SORTIES">#REF!</definedName>
  </definedNames>
  <calcPr calcId="162913"/>
  <extLst>
    <x:ext xmlns:x="http://schemas.openxmlformats.org/spreadsheetml/2006/main"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4" i="13" l="1"/>
  <c r="D23" i="15"/>
  <c r="C23" i="15" l="1"/>
  <c r="C26" i="15" l="1"/>
  <c r="D26" i="15"/>
  <c r="P31" i="15" l="1"/>
  <c r="P30" i="15"/>
  <c r="P33" i="15" s="1"/>
  <c r="P34" i="15" s="1"/>
  <c r="P24" i="15"/>
  <c r="P22" i="15"/>
  <c r="P18" i="15"/>
  <c r="P12" i="15"/>
  <c r="P13" i="15"/>
  <c r="P14" i="15"/>
  <c r="P11" i="15"/>
  <c r="P7" i="15"/>
  <c r="P6" i="15"/>
  <c r="D17" i="15"/>
  <c r="D19" i="15" s="1"/>
  <c r="D28" i="15" s="1"/>
  <c r="C17" i="15"/>
  <c r="C19" i="15" s="1"/>
  <c r="D8" i="15"/>
  <c r="C8" i="15"/>
  <c r="F30" i="14"/>
  <c r="F29" i="14"/>
  <c r="F32" i="14" s="1"/>
  <c r="F33" i="14" s="1"/>
  <c r="F24" i="14"/>
  <c r="F23" i="14"/>
  <c r="D23" i="14"/>
  <c r="D25" i="14" s="1"/>
  <c r="C23" i="14"/>
  <c r="C25" i="14" s="1"/>
  <c r="F25" i="14" s="1"/>
  <c r="F22" i="14"/>
  <c r="F18" i="14"/>
  <c r="D17" i="14"/>
  <c r="D19" i="14" s="1"/>
  <c r="C17" i="14"/>
  <c r="C19" i="14" s="1"/>
  <c r="F14" i="14"/>
  <c r="F13" i="14"/>
  <c r="F12" i="14"/>
  <c r="F11" i="14"/>
  <c r="D8" i="14"/>
  <c r="C8" i="14"/>
  <c r="F8" i="14" s="1"/>
  <c r="F7" i="14"/>
  <c r="F6" i="14"/>
  <c r="P26" i="15" l="1"/>
  <c r="P8" i="15"/>
  <c r="P19" i="15"/>
  <c r="P17" i="15"/>
  <c r="C28" i="15"/>
  <c r="P28" i="15" s="1"/>
  <c r="C3" i="13" s="1"/>
  <c r="C27" i="14"/>
  <c r="F19" i="14"/>
  <c r="D27" i="14"/>
  <c r="F17" i="14"/>
  <c r="F27" i="14" l="1"/>
</calcChain>
</file>

<file path=xl/sharedStrings.xml><?xml version="1.0" encoding="utf-8"?>
<sst xmlns="http://schemas.openxmlformats.org/spreadsheetml/2006/main" count="74" uniqueCount="46">
  <si>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</si>
  <si>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</si>
  <si>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</si>
  <si>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</si>
  <si>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</si>
  <si>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</si>
  <si>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</si>
  <si>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</si>
  <si>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</si>
  <si>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</si>
  <si>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</si>
  <si>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</si>
  <si>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</si>
  <si>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</si>
  <si>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</si>
  <si>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</si>
  <si>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</si>
  <si>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</si>
  <si>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</si>
  <si>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</si>
  <si>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</si>
  <si>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</si>
  <si>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</si>
  <si>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</si>
  <si>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</si>
  <si>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</si>
  <si>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</si>
  <si>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Nombre de km</t>
  </si>
  <si>
    <t xml:space="preserve">Frais km </t>
  </si>
  <si>
    <t>Total Congés Payés Pris</t>
  </si>
  <si>
    <t xml:space="preserve">Frais Km </t>
  </si>
  <si>
    <t>TJM (Novembre 2024)</t>
  </si>
  <si>
    <t>Frais KM annuel à payer</t>
  </si>
  <si>
    <t>Régularisation Frais KM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</si>
  <si>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</si>
  <si>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</si>
  <si>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</si>
  <si>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</si>
  <si>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</si>
  <si>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</si>
  <si>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</si>
  <si>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</si>
  <si>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</si>
  <si>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</si>
  <si>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Décembre</t>
  </si>
  <si>
    <t>Achat 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</si>
</sst>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0" fillId="0" borderId="0" xfId="0" applyFill="1"/>
    <xf numFmtId="4" fontId="4" fillId="0" borderId="0" xfId="0" applyNumberFormat="1" applyFont="1" applyFill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topLeftCell="B16" workbookViewId="0">
      <selection activeCell="D23" sqref="D23"/>
    </sheetView>
  </sheetViews>
  <sheetFormatPr baseColWidth="10" defaultRowHeight="14.5" x14ac:dyDescent="0.35"/>
  <cols>
    <col min="1" max="1" width="3" customWidth="1"/>
    <col min="2" max="2" width="28" customWidth="1"/>
    <col min="4" max="4" width="20.1796875" bestFit="1" customWidth="1"/>
    <col min="5" max="5" width="4" customWidth="1"/>
    <col min="6" max="6" width="11" style="47" customWidth="1"/>
  </cols>
  <sheetData>
    <row r="1" spans="2:6" x14ac:dyDescent="0.35">
      <c r="B1" s="66" t="s">
        <v>9</v>
      </c>
    </row>
    <row r="2" spans="2:6" x14ac:dyDescent="0.35">
      <c r="B2" s="67"/>
      <c r="C2" s="2"/>
      <c r="D2" s="2"/>
      <c r="F2" s="3"/>
    </row>
    <row r="3" spans="2:6" x14ac:dyDescent="0.35">
      <c r="B3" s="13" t="s">
        <v>5</v>
      </c>
      <c r="C3" s="13" t="s">
        <v>10</v>
      </c>
      <c r="D3" s="13" t="s">
        <v>11</v>
      </c>
      <c r="E3" s="1"/>
      <c r="F3" s="13" t="s">
        <v>4</v>
      </c>
    </row>
    <row r="4" spans="2:6" x14ac:dyDescent="0.35">
      <c r="B4" s="31"/>
      <c r="C4" s="16"/>
      <c r="D4" s="16"/>
      <c r="E4" s="1"/>
      <c r="F4" s="55"/>
    </row>
    <row r="5" spans="2:6" x14ac:dyDescent="0.35">
      <c r="B5" s="17" t="s">
        <v>19</v>
      </c>
      <c r="C5" s="19"/>
      <c r="D5" s="20"/>
      <c r="E5" s="1"/>
      <c r="F5" s="48"/>
    </row>
    <row r="6" spans="2:6" x14ac:dyDescent="0.35">
      <c r="B6" s="9" t="s">
        <v>20</v>
      </c>
      <c r="C6" s="36">
        <v>19</v>
      </c>
      <c r="D6" s="36">
        <v>19</v>
      </c>
      <c r="E6" s="35"/>
      <c r="F6" s="56">
        <f>SUM(C6:D6)</f>
        <v>38</v>
      </c>
    </row>
    <row r="7" spans="2:6" x14ac:dyDescent="0.35">
      <c r="B7" s="9" t="s">
        <v>21</v>
      </c>
      <c r="C7" s="36">
        <v>18</v>
      </c>
      <c r="D7" s="36">
        <v>20</v>
      </c>
      <c r="E7" s="35"/>
      <c r="F7" s="56">
        <f>SUM(C7:D7)</f>
        <v>38</v>
      </c>
    </row>
    <row r="8" spans="2:6" x14ac:dyDescent="0.35">
      <c r="B8" s="18" t="s">
        <v>22</v>
      </c>
      <c r="C8" s="62">
        <f>C7-C6</f>
        <v>-1</v>
      </c>
      <c r="D8" s="62">
        <f>D7-D6</f>
        <v>1</v>
      </c>
      <c r="E8" s="35"/>
      <c r="F8" s="56">
        <f>SUM(C8:D8)</f>
        <v>0</v>
      </c>
    </row>
    <row r="9" spans="2:6" x14ac:dyDescent="0.35">
      <c r="B9" s="31"/>
      <c r="C9" s="21"/>
      <c r="D9" s="21"/>
      <c r="E9" s="1"/>
      <c r="F9" s="55"/>
    </row>
    <row r="10" spans="2:6" x14ac:dyDescent="0.35">
      <c r="B10" s="14" t="s">
        <v>18</v>
      </c>
      <c r="C10" s="15"/>
      <c r="D10" s="22"/>
      <c r="F10" s="49"/>
    </row>
    <row r="11" spans="2:6" x14ac:dyDescent="0.35">
      <c r="B11" s="9" t="s">
        <v>14</v>
      </c>
      <c r="C11" s="11">
        <v>18.5</v>
      </c>
      <c r="D11" s="11">
        <v>20.5</v>
      </c>
      <c r="F11" s="57">
        <f>SUM(C11:D11)</f>
        <v>39</v>
      </c>
    </row>
    <row r="12" spans="2:6" x14ac:dyDescent="0.35">
      <c r="B12" s="9" t="s">
        <v>16</v>
      </c>
      <c r="C12" s="12"/>
      <c r="D12" s="12">
        <v>0.5</v>
      </c>
      <c r="F12" s="57">
        <f>SUM(C12:D12)</f>
        <v>0.5</v>
      </c>
    </row>
    <row r="13" spans="2:6" x14ac:dyDescent="0.35">
      <c r="B13" s="9" t="s">
        <v>17</v>
      </c>
      <c r="C13" s="12"/>
      <c r="D13" s="12"/>
      <c r="F13" s="57">
        <f>SUM(C13:D13)</f>
        <v>0</v>
      </c>
    </row>
    <row r="14" spans="2:6" x14ac:dyDescent="0.35">
      <c r="B14" s="18" t="s">
        <v>15</v>
      </c>
      <c r="C14" s="23"/>
      <c r="D14" s="23"/>
      <c r="F14" s="57">
        <f>SUM(C14:D14)</f>
        <v>0</v>
      </c>
    </row>
    <row r="15" spans="2:6" x14ac:dyDescent="0.35">
      <c r="B15" s="31"/>
      <c r="C15" s="24"/>
      <c r="D15" s="24"/>
      <c r="F15" s="50"/>
    </row>
    <row r="16" spans="2:6" x14ac:dyDescent="0.35">
      <c r="B16" s="6" t="s">
        <v>0</v>
      </c>
      <c r="C16" s="7"/>
      <c r="D16" s="25"/>
      <c r="F16" s="51"/>
    </row>
    <row r="17" spans="2:6" x14ac:dyDescent="0.35">
      <c r="B17" s="9" t="s">
        <v>6</v>
      </c>
      <c r="C17" s="10">
        <f>C11*Params!$C$5*(1-Params!$C$3)-Params!$C$4</f>
        <v>9626.4</v>
      </c>
      <c r="D17" s="10">
        <f>D11*Params!$C$5*(1-Params!$C$3)-Params!$C$4</f>
        <v>10675.2</v>
      </c>
      <c r="E17" s="4"/>
      <c r="F17" s="40">
        <f>SUM(C17:D17)</f>
        <v>20301.599999999999</v>
      </c>
    </row>
    <row r="18" spans="2:6" x14ac:dyDescent="0.35">
      <c r="B18" s="9" t="s">
        <v>15</v>
      </c>
      <c r="C18" s="10"/>
      <c r="D18" s="10"/>
      <c r="E18" s="4"/>
      <c r="F18" s="40">
        <f>SUM(C18:D18)</f>
        <v>0</v>
      </c>
    </row>
    <row r="19" spans="2:6" x14ac:dyDescent="0.35">
      <c r="B19" s="27" t="s">
        <v>2</v>
      </c>
      <c r="C19" s="28">
        <f>SUM(C17:C18)</f>
        <v>9626.4</v>
      </c>
      <c r="D19" s="28">
        <f>SUM(D17:D18)</f>
        <v>10675.2</v>
      </c>
      <c r="E19" s="5"/>
      <c r="F19" s="41">
        <f>SUM(C19:E19)</f>
        <v>20301.599999999999</v>
      </c>
    </row>
    <row r="20" spans="2:6" x14ac:dyDescent="0.35">
      <c r="B20" s="31"/>
      <c r="C20" s="26"/>
      <c r="D20" s="26"/>
      <c r="E20" s="5"/>
    </row>
    <row r="21" spans="2:6" x14ac:dyDescent="0.35">
      <c r="B21" s="29" t="s">
        <v>1</v>
      </c>
      <c r="C21" s="30"/>
      <c r="D21" s="32"/>
      <c r="E21" s="4"/>
      <c r="F21" s="52"/>
    </row>
    <row r="22" spans="2:6" x14ac:dyDescent="0.35">
      <c r="B22" s="9" t="s">
        <v>7</v>
      </c>
      <c r="C22" s="10">
        <v>5267.09</v>
      </c>
      <c r="D22" s="10">
        <v>5742.26</v>
      </c>
      <c r="E22" s="4"/>
      <c r="F22" s="42">
        <f>SUM(C22:D22)</f>
        <v>11009.35</v>
      </c>
    </row>
    <row r="23" spans="2:6" x14ac:dyDescent="0.35">
      <c r="B23" s="9" t="s">
        <v>8</v>
      </c>
      <c r="C23" s="10">
        <f>1141.61+2240.11</f>
        <v>3381.7200000000003</v>
      </c>
      <c r="D23" s="10">
        <f>1177.66+2368</f>
        <v>3545.66</v>
      </c>
      <c r="E23" s="4"/>
      <c r="F23" s="42">
        <f>SUM(C23:D23)</f>
        <v>6927.38</v>
      </c>
    </row>
    <row r="24" spans="2:6" x14ac:dyDescent="0.35">
      <c r="B24" s="54" t="s">
        <v>30</v>
      </c>
      <c r="C24" s="10">
        <v>568.57500000000005</v>
      </c>
      <c r="D24" s="10">
        <v>628.42499999999995</v>
      </c>
      <c r="E24" s="4"/>
      <c r="F24" s="42">
        <f>SUM(C24:D24)</f>
        <v>1197</v>
      </c>
    </row>
    <row r="25" spans="2:6" x14ac:dyDescent="0.35">
      <c r="B25" s="8" t="s">
        <v>3</v>
      </c>
      <c r="C25" s="43">
        <f>SUM(C22:C24)</f>
        <v>9217.385000000002</v>
      </c>
      <c r="D25" s="43">
        <f>SUM(D22:D24)</f>
        <v>9916.3449999999993</v>
      </c>
      <c r="E25" s="4"/>
      <c r="F25" s="59">
        <f>SUM(C25:D25)</f>
        <v>19133.730000000003</v>
      </c>
    </row>
    <row r="26" spans="2:6" x14ac:dyDescent="0.35">
      <c r="B26" s="44"/>
      <c r="C26" s="26"/>
      <c r="D26" s="26"/>
      <c r="E26" s="5"/>
    </row>
    <row r="27" spans="2:6" x14ac:dyDescent="0.35">
      <c r="B27" s="45" t="s">
        <v>26</v>
      </c>
      <c r="C27" s="46">
        <f>C19-C25</f>
        <v>409.0149999999976</v>
      </c>
      <c r="D27" s="46">
        <f>D19-D25</f>
        <v>758.85500000000138</v>
      </c>
      <c r="F27" s="58">
        <f>SUM(C27:E27)</f>
        <v>1167.869999999999</v>
      </c>
    </row>
    <row r="29" spans="2:6" x14ac:dyDescent="0.35">
      <c r="B29" s="61" t="s">
        <v>27</v>
      </c>
      <c r="C29" s="53">
        <v>855</v>
      </c>
      <c r="D29" s="53">
        <v>945</v>
      </c>
      <c r="F29" s="60">
        <f>SUM(C29:D29)</f>
        <v>1800</v>
      </c>
    </row>
    <row r="30" spans="2:6" x14ac:dyDescent="0.35">
      <c r="B30" s="61" t="s">
        <v>28</v>
      </c>
      <c r="C30" s="53">
        <v>568.57500000000005</v>
      </c>
      <c r="D30" s="53">
        <v>628.42499999999995</v>
      </c>
      <c r="F30" s="60">
        <f>SUM(C30:D30)</f>
        <v>1197</v>
      </c>
    </row>
    <row r="32" spans="2:6" x14ac:dyDescent="0.35">
      <c r="D32" s="53" t="s">
        <v>32</v>
      </c>
      <c r="F32" s="53">
        <f>(F29*0.665)</f>
        <v>1197</v>
      </c>
    </row>
    <row r="33" spans="4:6" x14ac:dyDescent="0.35">
      <c r="D33" s="53" t="s">
        <v>33</v>
      </c>
      <c r="F33" s="53">
        <f>F32-F30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4"/>
  <sheetViews>
    <sheetView tabSelected="1" zoomScaleNormal="100" workbookViewId="0">
      <selection activeCell="E13" sqref="E13"/>
    </sheetView>
  </sheetViews>
  <sheetFormatPr baseColWidth="10" defaultRowHeight="14.5" x14ac:dyDescent="0.35"/>
  <cols>
    <col min="1" max="1" width="3" customWidth="1"/>
    <col min="2" max="2" width="28" customWidth="1"/>
    <col min="4" max="4" width="20.1796875" bestFit="1" customWidth="1"/>
    <col min="5" max="14" width="20.1796875" customWidth="1"/>
    <col min="15" max="15" width="4" customWidth="1"/>
    <col min="16" max="16" width="11" style="47" customWidth="1"/>
  </cols>
  <sheetData>
    <row r="1" spans="2:16" x14ac:dyDescent="0.35">
      <c r="B1" s="66" t="s">
        <v>9</v>
      </c>
    </row>
    <row r="2" spans="2:16" x14ac:dyDescent="0.35">
      <c r="B2" s="6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5">
      <c r="B3" s="13" t="s">
        <v>5</v>
      </c>
      <c r="C3" s="13" t="s">
        <v>34</v>
      </c>
      <c r="D3" s="13" t="s">
        <v>35</v>
      </c>
      <c r="E3" s="13" t="s">
        <v>36</v>
      </c>
      <c r="F3" s="13" t="s">
        <v>37</v>
      </c>
      <c r="G3" s="13" t="s">
        <v>38</v>
      </c>
      <c r="H3" s="13" t="s">
        <v>39</v>
      </c>
      <c r="I3" s="13" t="s">
        <v>40</v>
      </c>
      <c r="J3" s="13" t="s">
        <v>41</v>
      </c>
      <c r="K3" s="13" t="s">
        <v>42</v>
      </c>
      <c r="L3" s="13" t="s">
        <v>43</v>
      </c>
      <c r="M3" s="13" t="s">
        <v>10</v>
      </c>
      <c r="N3" s="13" t="s">
        <v>44</v>
      </c>
      <c r="O3" s="1"/>
      <c r="P3" s="13" t="s">
        <v>4</v>
      </c>
    </row>
    <row r="4" spans="2:16" x14ac:dyDescent="0.35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5"/>
    </row>
    <row r="5" spans="2:16" x14ac:dyDescent="0.35">
      <c r="B5" s="17" t="s">
        <v>19</v>
      </c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"/>
      <c r="P5" s="48"/>
    </row>
    <row r="6" spans="2:16" x14ac:dyDescent="0.35">
      <c r="B6" s="9" t="s">
        <v>20</v>
      </c>
      <c r="C6" s="36">
        <v>19</v>
      </c>
      <c r="D6" s="36">
        <v>7</v>
      </c>
      <c r="E6" s="36"/>
      <c r="F6" s="36"/>
      <c r="G6" s="36"/>
      <c r="H6" s="36"/>
      <c r="I6" s="36"/>
      <c r="J6" s="36"/>
      <c r="K6" s="36"/>
      <c r="L6" s="36"/>
      <c r="M6" s="36"/>
      <c r="N6" s="36"/>
      <c r="O6" s="35"/>
      <c r="P6" s="56">
        <f>SUM(C6:N6)</f>
        <v>26</v>
      </c>
    </row>
    <row r="7" spans="2:16" x14ac:dyDescent="0.35">
      <c r="B7" s="9" t="s">
        <v>21</v>
      </c>
      <c r="C7" s="36">
        <v>22</v>
      </c>
      <c r="D7" s="36">
        <v>4</v>
      </c>
      <c r="E7" s="36"/>
      <c r="F7" s="36"/>
      <c r="G7" s="36"/>
      <c r="H7" s="36"/>
      <c r="I7" s="36"/>
      <c r="J7" s="36"/>
      <c r="K7" s="36"/>
      <c r="L7" s="36"/>
      <c r="M7" s="36"/>
      <c r="N7" s="36"/>
      <c r="O7" s="35"/>
      <c r="P7" s="56">
        <f>SUM(C7:N7)</f>
        <v>26</v>
      </c>
    </row>
    <row r="8" spans="2:16" x14ac:dyDescent="0.35">
      <c r="B8" s="18" t="s">
        <v>22</v>
      </c>
      <c r="C8" s="62">
        <f>C7-C6</f>
        <v>3</v>
      </c>
      <c r="D8" s="62">
        <f>D7-D6</f>
        <v>-3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35"/>
      <c r="P8" s="56">
        <f>SUM(C8:N8)</f>
        <v>0</v>
      </c>
    </row>
    <row r="9" spans="2:16" x14ac:dyDescent="0.35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5"/>
    </row>
    <row r="10" spans="2:16" x14ac:dyDescent="0.35">
      <c r="B10" s="14" t="s">
        <v>18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P10" s="49"/>
    </row>
    <row r="11" spans="2:16" x14ac:dyDescent="0.35">
      <c r="B11" s="9" t="s">
        <v>14</v>
      </c>
      <c r="C11" s="11">
        <v>22</v>
      </c>
      <c r="D11" s="11">
        <v>4</v>
      </c>
      <c r="E11" s="11"/>
      <c r="F11" s="11"/>
      <c r="G11" s="11"/>
      <c r="H11" s="11"/>
      <c r="I11" s="11"/>
      <c r="J11" s="11"/>
      <c r="K11" s="11"/>
      <c r="L11" s="11"/>
      <c r="M11" s="11"/>
      <c r="N11" s="11"/>
      <c r="P11" s="57">
        <f>SUM(C11:N11)</f>
        <v>26</v>
      </c>
    </row>
    <row r="12" spans="2:16" x14ac:dyDescent="0.35">
      <c r="B12" s="9" t="s">
        <v>16</v>
      </c>
      <c r="C12" s="12"/>
      <c r="D12" s="12">
        <v>5.5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7">
        <f t="shared" ref="P12:P14" si="0">SUM(C12:N12)</f>
        <v>5.5</v>
      </c>
    </row>
    <row r="13" spans="2:16" x14ac:dyDescent="0.35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7">
        <f t="shared" si="0"/>
        <v>0</v>
      </c>
    </row>
    <row r="14" spans="2:16" x14ac:dyDescent="0.35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7">
        <f t="shared" si="0"/>
        <v>0</v>
      </c>
    </row>
    <row r="15" spans="2:16" x14ac:dyDescent="0.35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0"/>
    </row>
    <row r="16" spans="2:16" x14ac:dyDescent="0.35">
      <c r="B16" s="6" t="s">
        <v>0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P16" s="51"/>
    </row>
    <row r="17" spans="2:16" x14ac:dyDescent="0.35">
      <c r="B17" s="9" t="s">
        <v>6</v>
      </c>
      <c r="C17" s="10">
        <f>C11*Params!$C$5*(1-Params!$C$3)-Params!$C$4</f>
        <v>11461.800000000001</v>
      </c>
      <c r="D17" s="10">
        <f>D11*Params!$C$5*(1-Params!$C$3)-Params!$C$4</f>
        <v>2022.6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4"/>
      <c r="P17" s="40">
        <f>SUM(C17:N17)</f>
        <v>13484.400000000001</v>
      </c>
    </row>
    <row r="18" spans="2:16" x14ac:dyDescent="0.35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0">
        <f>SUM(C18:N18)</f>
        <v>0</v>
      </c>
    </row>
    <row r="19" spans="2:16" x14ac:dyDescent="0.35">
      <c r="B19" s="27" t="s">
        <v>2</v>
      </c>
      <c r="C19" s="28">
        <f>SUM(C17:C18)</f>
        <v>11461.800000000001</v>
      </c>
      <c r="D19" s="28">
        <f>SUM(D17:D18)</f>
        <v>2022.6</v>
      </c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5"/>
      <c r="P19" s="41">
        <f>SUM(C19:N19)</f>
        <v>13484.400000000001</v>
      </c>
    </row>
    <row r="20" spans="2:16" x14ac:dyDescent="0.35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5">
      <c r="B21" s="29" t="s">
        <v>1</v>
      </c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4"/>
      <c r="P21" s="52"/>
    </row>
    <row r="22" spans="2:16" x14ac:dyDescent="0.35">
      <c r="B22" s="9" t="s">
        <v>7</v>
      </c>
      <c r="C22" s="10">
        <v>5687.8</v>
      </c>
      <c r="D22" s="10">
        <v>2784.99</v>
      </c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4"/>
      <c r="P22" s="42">
        <f>SUM(C22:N22)</f>
        <v>8472.7900000000009</v>
      </c>
    </row>
    <row r="23" spans="2:16" x14ac:dyDescent="0.35">
      <c r="B23" s="9" t="s">
        <v>8</v>
      </c>
      <c r="C23" s="10">
        <f>1236.68+2422.64</f>
        <v>3659.3199999999997</v>
      </c>
      <c r="D23" s="10">
        <f>648.83+1239.25</f>
        <v>1888.08</v>
      </c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4"/>
      <c r="P23" s="42"/>
    </row>
    <row r="24" spans="2:16" x14ac:dyDescent="0.35">
      <c r="B24" s="54" t="s">
        <v>30</v>
      </c>
      <c r="C24" s="10">
        <v>470.26</v>
      </c>
      <c r="D24" s="10">
        <v>167.32</v>
      </c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4"/>
      <c r="P24" s="42">
        <f t="shared" ref="P24" si="1">SUM(C24:N24)</f>
        <v>637.57999999999993</v>
      </c>
    </row>
    <row r="25" spans="2:16" x14ac:dyDescent="0.35">
      <c r="B25" s="54" t="s">
        <v>45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4"/>
      <c r="P25" s="42"/>
    </row>
    <row r="26" spans="2:16" x14ac:dyDescent="0.35">
      <c r="B26" s="8" t="s">
        <v>3</v>
      </c>
      <c r="C26" s="43">
        <f>SUM(C22:C25)</f>
        <v>9817.3799999999992</v>
      </c>
      <c r="D26" s="43">
        <f>SUM(D22:D25)</f>
        <v>4840.3899999999994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"/>
      <c r="P26" s="59">
        <f>SUM(C26:N26)</f>
        <v>14657.769999999999</v>
      </c>
    </row>
    <row r="27" spans="2:16" x14ac:dyDescent="0.35">
      <c r="B27" s="44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5">
      <c r="B28" s="45" t="s">
        <v>26</v>
      </c>
      <c r="C28" s="46">
        <f>C19-C26</f>
        <v>1644.4200000000019</v>
      </c>
      <c r="D28" s="46">
        <f>D19-D26</f>
        <v>-2817.7899999999995</v>
      </c>
      <c r="E28" s="46"/>
      <c r="F28" s="46"/>
      <c r="G28" s="46"/>
      <c r="H28" s="46"/>
      <c r="I28" s="46"/>
      <c r="J28" s="46"/>
      <c r="K28" s="46"/>
      <c r="L28" s="46"/>
      <c r="M28" s="46"/>
      <c r="N28" s="46"/>
      <c r="P28" s="58">
        <f>SUM(C28:N28)</f>
        <v>-1173.3699999999976</v>
      </c>
    </row>
    <row r="30" spans="2:16" x14ac:dyDescent="0.35">
      <c r="B30" s="61" t="s">
        <v>27</v>
      </c>
      <c r="C30" s="53">
        <v>855</v>
      </c>
      <c r="D30" s="53">
        <v>945</v>
      </c>
      <c r="E30" s="53"/>
      <c r="F30" s="53"/>
      <c r="G30" s="53"/>
      <c r="H30" s="53"/>
      <c r="I30" s="53"/>
      <c r="J30" s="53"/>
      <c r="K30" s="53"/>
      <c r="L30" s="53"/>
      <c r="M30" s="53"/>
      <c r="N30" s="53"/>
      <c r="P30" s="60">
        <f>SUM(C30:N30)</f>
        <v>1800</v>
      </c>
    </row>
    <row r="31" spans="2:16" x14ac:dyDescent="0.35">
      <c r="B31" s="61" t="s">
        <v>28</v>
      </c>
      <c r="C31" s="53">
        <v>568.57500000000005</v>
      </c>
      <c r="D31" s="53">
        <v>628.42499999999995</v>
      </c>
      <c r="E31" s="53"/>
      <c r="F31" s="53"/>
      <c r="G31" s="53"/>
      <c r="H31" s="53"/>
      <c r="I31" s="53"/>
      <c r="J31" s="53"/>
      <c r="K31" s="53"/>
      <c r="L31" s="53"/>
      <c r="M31" s="53"/>
      <c r="N31" s="53"/>
      <c r="P31" s="60">
        <f>SUM(C31:N31)</f>
        <v>1197</v>
      </c>
    </row>
    <row r="33" spans="2:16" x14ac:dyDescent="0.35">
      <c r="B33" s="63"/>
      <c r="C33" s="63"/>
      <c r="D33" s="63"/>
      <c r="E33" s="64"/>
      <c r="F33" s="64"/>
      <c r="G33" s="64"/>
      <c r="H33" s="64"/>
      <c r="I33" s="64"/>
      <c r="J33" s="64"/>
      <c r="K33" s="64"/>
      <c r="L33" s="64"/>
      <c r="M33" s="64"/>
      <c r="N33" s="53" t="s">
        <v>32</v>
      </c>
      <c r="P33" s="53">
        <f>(P30*0.665)</f>
        <v>1197</v>
      </c>
    </row>
    <row r="34" spans="2:16" x14ac:dyDescent="0.35">
      <c r="B34" s="63"/>
      <c r="C34" s="63"/>
      <c r="D34" s="63"/>
      <c r="E34" s="64"/>
      <c r="F34" s="64"/>
      <c r="G34" s="64"/>
      <c r="H34" s="64"/>
      <c r="I34" s="64"/>
      <c r="J34" s="64"/>
      <c r="K34" s="64"/>
      <c r="L34" s="64"/>
      <c r="M34" s="64"/>
      <c r="N34" s="53" t="s">
        <v>33</v>
      </c>
      <c r="P34" s="53">
        <f>P33-P31</f>
        <v>0</v>
      </c>
    </row>
  </sheetData>
  <mergeCells count="1"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5"/>
  <sheetViews>
    <sheetView workbookViewId="0">
      <selection activeCell="C5" sqref="C5"/>
    </sheetView>
  </sheetViews>
  <sheetFormatPr baseColWidth="10" defaultRowHeight="14.5" x14ac:dyDescent="0.35"/>
  <cols>
    <col min="1" max="1" width="2" customWidth="1"/>
    <col min="2" max="2" width="32" customWidth="1"/>
    <col min="3" max="3" width="28.81640625" customWidth="1"/>
  </cols>
  <sheetData>
    <row r="2" spans="2:3" ht="30" customHeight="1" x14ac:dyDescent="0.35">
      <c r="B2" s="68" t="s">
        <v>23</v>
      </c>
      <c r="C2" s="69"/>
    </row>
    <row r="3" spans="2:3" ht="30" customHeight="1" x14ac:dyDescent="0.35">
      <c r="B3" s="33" t="s">
        <v>12</v>
      </c>
      <c r="C3" s="34">
        <v>0.08</v>
      </c>
    </row>
    <row r="4" spans="2:3" ht="30" customHeight="1" x14ac:dyDescent="0.35">
      <c r="B4" s="33" t="s">
        <v>13</v>
      </c>
      <c r="C4" s="33">
        <v>75</v>
      </c>
    </row>
    <row r="5" spans="2:3" ht="30" customHeight="1" x14ac:dyDescent="0.35">
      <c r="B5" s="33" t="s">
        <v>31</v>
      </c>
      <c r="C5" s="33">
        <v>570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4"/>
  <sheetViews>
    <sheetView workbookViewId="0">
      <selection activeCell="C5" sqref="C5"/>
    </sheetView>
  </sheetViews>
  <sheetFormatPr baseColWidth="10" defaultRowHeight="14.5" x14ac:dyDescent="0.35"/>
  <cols>
    <col min="2" max="2" width="20.36328125" customWidth="1"/>
  </cols>
  <sheetData>
    <row r="2" spans="2:5" ht="17" customHeight="1" x14ac:dyDescent="0.35">
      <c r="B2" s="70" t="s">
        <v>24</v>
      </c>
      <c r="C2" s="70"/>
    </row>
    <row r="3" spans="2:5" ht="17" customHeight="1" x14ac:dyDescent="0.35">
      <c r="B3" s="37" t="s">
        <v>25</v>
      </c>
      <c r="C3" s="38">
        <f>'2024'!F27+'2025'!P28</f>
        <v>-5.4999999999986358</v>
      </c>
      <c r="E3" s="4"/>
    </row>
    <row r="4" spans="2:5" ht="17" customHeight="1" x14ac:dyDescent="0.35">
      <c r="B4" s="37" t="s">
        <v>29</v>
      </c>
      <c r="C4" s="39">
        <f>'2024'!F12+'2025'!P12</f>
        <v>6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25</vt:i4>
      </vt:variant>
    </vt:vector>
  </HeadingPairs>
  <TitlesOfParts>
    <vt:vector size="29" baseType="lpstr">
      <vt:lpstr>2024</vt:lpstr>
      <vt:lpstr>2025</vt:lpstr>
      <vt:lpstr>Params</vt:lpstr>
      <vt:lpstr>Synthése</vt:lpstr>
      <vt:lpstr>'2024'!CRA</vt:lpstr>
      <vt:lpstr>'2024'!CRA_ASTREINTE</vt:lpstr>
      <vt:lpstr>'2024'!CRA_CP</vt:lpstr>
      <vt:lpstr>'2024'!CRA_PRODUCTION</vt:lpstr>
      <vt:lpstr>'2024'!CRA_SANS_SOLDE</vt:lpstr>
      <vt:lpstr>'2024'!DECEMBRE</vt:lpstr>
      <vt:lpstr>'2024'!ENTREES</vt:lpstr>
      <vt:lpstr>'2024'!ENTREES_ASTREINTE</vt:lpstr>
      <vt:lpstr>'2024'!ENTREES_FACTURE</vt:lpstr>
      <vt:lpstr>'2024'!FRAIS_KM</vt:lpstr>
      <vt:lpstr>'2024'!MOIS</vt:lpstr>
      <vt:lpstr>'2024'!NOMBRE_KM</vt:lpstr>
      <vt:lpstr>'2024'!NOVEMBRE</vt:lpstr>
      <vt:lpstr>'2024'!REPAS</vt:lpstr>
      <vt:lpstr>'2024'!REPAS_ACQUIS</vt:lpstr>
      <vt:lpstr>'2024'!REPAS_PRIS</vt:lpstr>
      <vt:lpstr>'2024'!REPAS_SOLDE</vt:lpstr>
      <vt:lpstr>'2024'!SOLDE</vt:lpstr>
      <vt:lpstr>'2024'!SORTIES</vt:lpstr>
      <vt:lpstr>'2024'!SORTIES_CHARGES_SOCIALES_PATRONALES</vt:lpstr>
      <vt:lpstr>'2024'!SORTIES_FRAIS_KM</vt:lpstr>
      <vt:lpstr>'2024'!SORTIES_SALAIRE_NET</vt:lpstr>
      <vt:lpstr>'2024'!TOTAL</vt:lpstr>
      <vt:lpstr>'2024'!TOTAL_ENTREES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Sadok</cp:lastModifiedBy>
  <cp:lastPrinted>2017-08-08T16:51:32Z</cp:lastPrinted>
  <dcterms:created xsi:type="dcterms:W3CDTF">2015-02-05T07:57:27Z</dcterms:created>
  <dcterms:modified xsi:type="dcterms:W3CDTF">2025-02-24T16:26:30Z</dcterms:modified>
</cp:coreProperties>
</file>