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11\STC\Chawki JABALLI\"/>
    </mc:Choice>
  </mc:AlternateContent>
  <bookViews>
    <workbookView xWindow="-96" yWindow="-96" windowWidth="22692" windowHeight="14472" activeTab="3"/>
  </bookViews>
  <sheets>
    <sheet name="2022" sheetId="14" r:id="rId1"/>
    <sheet name="2023" sheetId="15" r:id="rId2"/>
    <sheet name="Params" sheetId="10" r:id="rId3"/>
    <sheet name="Synthése" sheetId="13" r:id="rId4"/>
  </sheets>
  <definedNames>
    <definedName name="AOUT" localSheetId="0">'2022'!$J$3</definedName>
    <definedName name="AOUT" localSheetId="1">'2023'!$J$3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0">'2022'!$F$3</definedName>
    <definedName name="AVRIL" localSheetId="1">'2023'!$F$3</definedName>
    <definedName name="AVRIL">#REF!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0">'2022'!$D$3</definedName>
    <definedName name="FEVRIER" localSheetId="1">'2023'!$D$3</definedName>
    <definedName name="FEVRIER">#REF!</definedName>
    <definedName name="JANVIER" localSheetId="0">'2022'!$C$3</definedName>
    <definedName name="JANVIER" localSheetId="1">'2023'!$C$3</definedName>
    <definedName name="JANVIER">#REF!</definedName>
    <definedName name="JUILLET" localSheetId="0">'2022'!$I$3</definedName>
    <definedName name="JUILLET" localSheetId="1">'2023'!$I$3</definedName>
    <definedName name="JUILLET">#REF!</definedName>
    <definedName name="JUIN" localSheetId="0">'2022'!$H$3</definedName>
    <definedName name="JUIN" localSheetId="1">'2023'!$H$3</definedName>
    <definedName name="JUIN">#REF!</definedName>
    <definedName name="MAI" localSheetId="0">'2022'!$G$3</definedName>
    <definedName name="MAI" localSheetId="1">'2023'!$G$3</definedName>
    <definedName name="MAI">#REF!</definedName>
    <definedName name="MARS" localSheetId="0">'2022'!$E$3</definedName>
    <definedName name="MARS" localSheetId="1">'2023'!$E$3</definedName>
    <definedName name="MARS">#REF!</definedName>
    <definedName name="MOIS" localSheetId="0">'2022'!$B$3</definedName>
    <definedName name="MOIS" localSheetId="1">'2023'!$B$3</definedName>
    <definedName name="MOIS">#REF!</definedName>
    <definedName name="NOVEMBRE" localSheetId="0">'2022'!$M$3</definedName>
    <definedName name="NOVEMBRE" localSheetId="1">'2023'!$M$3</definedName>
    <definedName name="NOVEMBRE">#REF!</definedName>
    <definedName name="OCTOBRE" localSheetId="0">'2022'!$L$3</definedName>
    <definedName name="OCTOBRE" localSheetId="1">'2023'!$L$3</definedName>
    <definedName name="OCTOBRE">#REF!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0">'2022'!$K$3</definedName>
    <definedName name="SEPTEMBRE" localSheetId="1">'2023'!$K$3</definedName>
    <definedName name="SEPTEMBRE">#REF!</definedName>
    <definedName name="SOLDE" localSheetId="0">'2022'!$B$26</definedName>
    <definedName name="SOLDE" localSheetId="1">'2023'!$B$26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'2022'!$B$24</definedName>
    <definedName name="TOTAL_SORTIES" localSheetId="1">'2023'!$B$24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3" i="15" l="1"/>
  <c r="M24" i="15" l="1"/>
  <c r="M17" i="15"/>
  <c r="M19" i="15" s="1"/>
  <c r="N24" i="15"/>
  <c r="G24" i="15"/>
  <c r="F24" i="15"/>
  <c r="L23" i="15"/>
  <c r="L24" i="15" s="1"/>
  <c r="K23" i="15"/>
  <c r="K24" i="15" s="1"/>
  <c r="J23" i="15"/>
  <c r="J24" i="15" s="1"/>
  <c r="I23" i="15"/>
  <c r="I24" i="15" s="1"/>
  <c r="H23" i="15"/>
  <c r="H24" i="15" s="1"/>
  <c r="G23" i="15"/>
  <c r="F23" i="15"/>
  <c r="E23" i="15"/>
  <c r="E24" i="15" s="1"/>
  <c r="D23" i="15"/>
  <c r="D24" i="15" s="1"/>
  <c r="C23" i="15"/>
  <c r="C24" i="15" s="1"/>
  <c r="P22" i="15"/>
  <c r="N19" i="15"/>
  <c r="N26" i="15" s="1"/>
  <c r="H19" i="15"/>
  <c r="G19" i="15"/>
  <c r="G26" i="15" s="1"/>
  <c r="P18" i="15"/>
  <c r="L17" i="15"/>
  <c r="L19" i="15" s="1"/>
  <c r="K17" i="15"/>
  <c r="K19" i="15" s="1"/>
  <c r="K26" i="15" s="1"/>
  <c r="J17" i="15"/>
  <c r="J19" i="15" s="1"/>
  <c r="I17" i="15"/>
  <c r="I19" i="15" s="1"/>
  <c r="I26" i="15" s="1"/>
  <c r="H17" i="15"/>
  <c r="G17" i="15"/>
  <c r="F17" i="15"/>
  <c r="F19" i="15" s="1"/>
  <c r="F26" i="15" s="1"/>
  <c r="E17" i="15"/>
  <c r="E19" i="15" s="1"/>
  <c r="E26" i="15" s="1"/>
  <c r="D17" i="15"/>
  <c r="D19" i="15" s="1"/>
  <c r="D26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M26" i="14"/>
  <c r="L26" i="14"/>
  <c r="K26" i="14"/>
  <c r="E26" i="14"/>
  <c r="D26" i="14"/>
  <c r="C26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N23" i="14"/>
  <c r="N24" i="14" s="1"/>
  <c r="P22" i="14"/>
  <c r="M19" i="14"/>
  <c r="L19" i="14"/>
  <c r="K19" i="14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D19" i="14"/>
  <c r="C19" i="14"/>
  <c r="P19" i="14" s="1"/>
  <c r="P18" i="14"/>
  <c r="N17" i="14"/>
  <c r="N19" i="14" s="1"/>
  <c r="N26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8" i="15" l="1"/>
  <c r="M26" i="15"/>
  <c r="P24" i="15"/>
  <c r="P19" i="15"/>
  <c r="C26" i="15"/>
  <c r="L26" i="15"/>
  <c r="H26" i="15"/>
  <c r="P26" i="14"/>
  <c r="J26" i="15"/>
  <c r="P23" i="14"/>
  <c r="P17" i="15"/>
  <c r="P23" i="15"/>
  <c r="P17" i="14"/>
  <c r="P26" i="15" l="1"/>
  <c r="C3" i="13" s="1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<sst xmlns="http://schemas.openxmlformats.org/spreadsheetml/2006/main" count="73" uniqueCount="39">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</sst>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G29" sqref="G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15</v>
      </c>
      <c r="O6" s="31"/>
      <c r="P6" s="52">
        <f>SUM(C6:N6)</f>
        <v>15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13</v>
      </c>
      <c r="O7" s="31"/>
      <c r="P7" s="52">
        <f>SUM(C7:N7)</f>
        <v>13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13</v>
      </c>
      <c r="P11" s="53">
        <f>SUM(C11:N11)</f>
        <v>13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6263.8</v>
      </c>
      <c r="O17" s="4"/>
      <c r="P17" s="37">
        <f>SUM(C17:N17)</f>
        <v>6263.8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6263.8</v>
      </c>
      <c r="O19" s="5"/>
      <c r="P19" s="38">
        <f>SUM(C19:O19)</f>
        <v>6263.8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3999.55</v>
      </c>
      <c r="O22" s="4"/>
      <c r="P22" s="39">
        <f>SUM(C22:N22)</f>
        <v>3999.55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813.97+1619.62</f>
        <v>2433.59</v>
      </c>
      <c r="O23" s="4"/>
      <c r="P23" s="39">
        <f>SUM(C23:N23)</f>
        <v>2433.59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6433.14</v>
      </c>
      <c r="O24" s="4"/>
      <c r="P24" s="41">
        <f>SUM(C24:N24)</f>
        <v>6433.14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-169.34000000000015</v>
      </c>
      <c r="P26" s="54">
        <f>SUM(C26:O26)</f>
        <v>-169.34000000000015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7" workbookViewId="0">
      <selection activeCell="M24" sqref="M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15</v>
      </c>
      <c r="N6" s="33"/>
      <c r="O6" s="31"/>
      <c r="P6" s="52">
        <f>SUM(C6:N6)</f>
        <v>205</v>
      </c>
    </row>
    <row r="7" spans="2:16" x14ac:dyDescent="0.3">
      <c r="B7" s="8" t="s">
        <v>20</v>
      </c>
      <c r="C7" s="33">
        <v>20</v>
      </c>
      <c r="D7" s="33">
        <v>20</v>
      </c>
      <c r="E7" s="33">
        <v>23</v>
      </c>
      <c r="F7" s="33">
        <v>19</v>
      </c>
      <c r="G7" s="33">
        <v>19</v>
      </c>
      <c r="H7" s="33">
        <v>21</v>
      </c>
      <c r="I7" s="33">
        <v>20</v>
      </c>
      <c r="J7" s="33">
        <v>18</v>
      </c>
      <c r="K7" s="33">
        <v>6</v>
      </c>
      <c r="L7" s="33">
        <v>21</v>
      </c>
      <c r="M7" s="33">
        <v>19</v>
      </c>
      <c r="N7" s="33"/>
      <c r="O7" s="31"/>
      <c r="P7" s="52">
        <f>SUM(C7:N7)</f>
        <v>206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0</v>
      </c>
      <c r="G8" s="32">
        <f t="shared" si="0"/>
        <v>0</v>
      </c>
      <c r="H8" s="32">
        <f t="shared" si="0"/>
        <v>2</v>
      </c>
      <c r="I8" s="32">
        <f t="shared" si="0"/>
        <v>1</v>
      </c>
      <c r="J8" s="32">
        <f t="shared" si="0"/>
        <v>-1</v>
      </c>
      <c r="K8" s="32">
        <f t="shared" si="0"/>
        <v>-13</v>
      </c>
      <c r="L8" s="32">
        <f t="shared" si="0"/>
        <v>2</v>
      </c>
      <c r="M8" s="32">
        <f t="shared" si="0"/>
        <v>4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20</v>
      </c>
      <c r="D11" s="10">
        <v>20</v>
      </c>
      <c r="E11" s="10">
        <v>23</v>
      </c>
      <c r="F11" s="10">
        <v>19</v>
      </c>
      <c r="G11" s="10">
        <v>19</v>
      </c>
      <c r="H11" s="10">
        <v>21</v>
      </c>
      <c r="I11" s="10">
        <v>20</v>
      </c>
      <c r="J11" s="10">
        <v>18</v>
      </c>
      <c r="K11" s="10">
        <v>6</v>
      </c>
      <c r="L11" s="10">
        <v>21</v>
      </c>
      <c r="M11" s="10">
        <v>19</v>
      </c>
      <c r="N11" s="10"/>
      <c r="P11" s="53">
        <f>SUM(C11:N11)</f>
        <v>206</v>
      </c>
    </row>
    <row r="12" spans="2:16" x14ac:dyDescent="0.3">
      <c r="B12" s="8" t="s">
        <v>15</v>
      </c>
      <c r="C12" s="11">
        <v>2</v>
      </c>
      <c r="D12" s="11"/>
      <c r="E12" s="11"/>
      <c r="F12" s="11"/>
      <c r="G12" s="11"/>
      <c r="H12" s="11">
        <v>1</v>
      </c>
      <c r="I12" s="11"/>
      <c r="J12" s="11">
        <v>4</v>
      </c>
      <c r="K12" s="11">
        <v>15</v>
      </c>
      <c r="L12" s="11">
        <v>1</v>
      </c>
      <c r="M12" s="11">
        <v>1</v>
      </c>
      <c r="N12" s="11"/>
      <c r="P12" s="53">
        <f>SUM(C12:N12)</f>
        <v>24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9677</v>
      </c>
      <c r="D17" s="9">
        <f>D11*Params!$C$5*(1-Params!$C$3)-Params!$C$4</f>
        <v>9677</v>
      </c>
      <c r="E17" s="9">
        <f>E11*Params!$C$5*(1-Params!$C$3)-Params!$C$4</f>
        <v>11139.800000000001</v>
      </c>
      <c r="F17" s="9">
        <f>F11*Params!$C$5*(1-Params!$C$3)-Params!$C$4</f>
        <v>9189.4</v>
      </c>
      <c r="G17" s="9">
        <f>G11*Params!$C$5*(1-Params!$C$3)-Params!$C$4</f>
        <v>9189.4</v>
      </c>
      <c r="H17" s="9">
        <f>H11*Params!$C$5*(1-Params!$C$3)-Params!$C$4</f>
        <v>10164.6</v>
      </c>
      <c r="I17" s="9">
        <f>I11*Params!$C$5*(1-Params!$C$3)-Params!$C$4</f>
        <v>9677</v>
      </c>
      <c r="J17" s="9">
        <f>J11*Params!$C$5*(1-Params!$C$3)-Params!$C$4</f>
        <v>8701.8000000000011</v>
      </c>
      <c r="K17" s="9">
        <f>K11*Params!$C$5*(1-Params!$C$3)-Params!$C$4</f>
        <v>2850.6</v>
      </c>
      <c r="L17" s="9">
        <f>L11*Params!$C$5*(1-Params!$C$3)-Params!$C$4</f>
        <v>10164.6</v>
      </c>
      <c r="M17" s="9">
        <f>M11*Params!$C$5*(1-Params!$C$3)-Params!$C$4</f>
        <v>9189.4</v>
      </c>
      <c r="N17" s="9"/>
      <c r="O17" s="4"/>
      <c r="P17" s="37">
        <f>SUM(C17:N17)</f>
        <v>99620.60000000002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9677</v>
      </c>
      <c r="D19" s="25">
        <f t="shared" si="1"/>
        <v>9677</v>
      </c>
      <c r="E19" s="25">
        <f t="shared" si="1"/>
        <v>11139.800000000001</v>
      </c>
      <c r="F19" s="25">
        <f t="shared" si="1"/>
        <v>9189.4</v>
      </c>
      <c r="G19" s="25">
        <f t="shared" si="1"/>
        <v>9189.4</v>
      </c>
      <c r="H19" s="25">
        <f t="shared" si="1"/>
        <v>10164.6</v>
      </c>
      <c r="I19" s="25">
        <f t="shared" si="1"/>
        <v>9677</v>
      </c>
      <c r="J19" s="25">
        <f t="shared" si="1"/>
        <v>8701.8000000000011</v>
      </c>
      <c r="K19" s="25">
        <f t="shared" si="1"/>
        <v>2850.6</v>
      </c>
      <c r="L19" s="25">
        <f t="shared" si="1"/>
        <v>10164.6</v>
      </c>
      <c r="M19" s="25">
        <f t="shared" si="1"/>
        <v>9189.4</v>
      </c>
      <c r="N19" s="25">
        <f t="shared" si="1"/>
        <v>0</v>
      </c>
      <c r="O19" s="5"/>
      <c r="P19" s="38">
        <f>SUM(C19:N19)</f>
        <v>99620.60000000002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5729.46</v>
      </c>
      <c r="D22" s="9">
        <v>5729.46</v>
      </c>
      <c r="E22" s="9">
        <v>5729.46</v>
      </c>
      <c r="F22" s="9">
        <v>5729.46</v>
      </c>
      <c r="G22" s="9">
        <v>5729.46</v>
      </c>
      <c r="H22" s="9">
        <v>5729.46</v>
      </c>
      <c r="I22" s="9">
        <v>5729.46</v>
      </c>
      <c r="J22" s="9">
        <v>5729.46</v>
      </c>
      <c r="K22" s="9">
        <v>5729.46</v>
      </c>
      <c r="L22" s="9">
        <v>5729.46</v>
      </c>
      <c r="M22" s="9">
        <v>5078.45</v>
      </c>
      <c r="N22" s="9"/>
      <c r="O22" s="4"/>
      <c r="P22" s="39">
        <f>SUM(C22:N22)</f>
        <v>62373.049999999996</v>
      </c>
    </row>
    <row r="23" spans="2:16" x14ac:dyDescent="0.3">
      <c r="B23" s="8" t="s">
        <v>8</v>
      </c>
      <c r="C23" s="9">
        <f>1161.31+2319.61</f>
        <v>3480.92</v>
      </c>
      <c r="D23" s="9">
        <f>1161.31+2319.61</f>
        <v>3480.92</v>
      </c>
      <c r="E23" s="9">
        <f>1161.31+2314.36</f>
        <v>3475.67</v>
      </c>
      <c r="F23" s="9">
        <f>1161.31+2314.36</f>
        <v>3475.67</v>
      </c>
      <c r="G23" s="9">
        <f>1161.31+2317.2</f>
        <v>3478.5099999999998</v>
      </c>
      <c r="H23" s="9">
        <f>1161.31+2315.78</f>
        <v>3477.09</v>
      </c>
      <c r="I23" s="9">
        <f>1161.31+2318.42</f>
        <v>3479.73</v>
      </c>
      <c r="J23" s="9">
        <f>1161.31+2315.78</f>
        <v>3477.09</v>
      </c>
      <c r="K23" s="9">
        <f>1161.31+2326.31</f>
        <v>3487.62</v>
      </c>
      <c r="L23" s="9">
        <f>1161.31+2355.23</f>
        <v>3516.54</v>
      </c>
      <c r="M23" s="9">
        <f>754.06+1494.55</f>
        <v>2248.6099999999997</v>
      </c>
      <c r="N23" s="9"/>
      <c r="O23" s="4"/>
      <c r="P23" s="39">
        <f>SUM(C23:N23)</f>
        <v>37078.369999999995</v>
      </c>
    </row>
    <row r="24" spans="2:16" x14ac:dyDescent="0.3">
      <c r="B24" s="7" t="s">
        <v>3</v>
      </c>
      <c r="C24" s="40">
        <f t="shared" ref="C24:N24" si="2">SUM(C22:C23)</f>
        <v>9210.380000000001</v>
      </c>
      <c r="D24" s="40">
        <f t="shared" si="2"/>
        <v>9210.380000000001</v>
      </c>
      <c r="E24" s="40">
        <f t="shared" si="2"/>
        <v>9205.130000000001</v>
      </c>
      <c r="F24" s="40">
        <f t="shared" si="2"/>
        <v>9205.130000000001</v>
      </c>
      <c r="G24" s="40">
        <f t="shared" si="2"/>
        <v>9207.9699999999993</v>
      </c>
      <c r="H24" s="40">
        <f t="shared" si="2"/>
        <v>9206.5499999999993</v>
      </c>
      <c r="I24" s="40">
        <f t="shared" si="2"/>
        <v>9209.19</v>
      </c>
      <c r="J24" s="40">
        <f t="shared" si="2"/>
        <v>9206.5499999999993</v>
      </c>
      <c r="K24" s="40">
        <f t="shared" si="2"/>
        <v>9217.08</v>
      </c>
      <c r="L24" s="40">
        <f t="shared" si="2"/>
        <v>9246</v>
      </c>
      <c r="M24" s="40">
        <f t="shared" si="2"/>
        <v>7327.0599999999995</v>
      </c>
      <c r="N24" s="40">
        <f t="shared" si="2"/>
        <v>0</v>
      </c>
      <c r="O24" s="4"/>
      <c r="P24" s="41">
        <f>SUM(C24:N24)</f>
        <v>99451.420000000013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466.61999999999898</v>
      </c>
      <c r="D26" s="44">
        <f t="shared" si="3"/>
        <v>466.61999999999898</v>
      </c>
      <c r="E26" s="44">
        <f t="shared" si="3"/>
        <v>1934.67</v>
      </c>
      <c r="F26" s="44">
        <f t="shared" si="3"/>
        <v>-15.730000000001382</v>
      </c>
      <c r="G26" s="44">
        <f t="shared" si="3"/>
        <v>-18.569999999999709</v>
      </c>
      <c r="H26" s="44">
        <f t="shared" si="3"/>
        <v>958.05000000000109</v>
      </c>
      <c r="I26" s="44">
        <f t="shared" si="3"/>
        <v>467.80999999999949</v>
      </c>
      <c r="J26" s="44">
        <f t="shared" si="3"/>
        <v>-504.74999999999818</v>
      </c>
      <c r="K26" s="44">
        <f t="shared" si="3"/>
        <v>-6366.48</v>
      </c>
      <c r="L26" s="44">
        <f t="shared" si="3"/>
        <v>918.60000000000036</v>
      </c>
      <c r="M26" s="44">
        <f t="shared" si="3"/>
        <v>1862.3400000000001</v>
      </c>
      <c r="N26" s="44">
        <f t="shared" si="3"/>
        <v>0</v>
      </c>
      <c r="P26" s="54">
        <f>SUM(C26:N26)</f>
        <v>169.18000000000029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E5" sqref="E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'2022'!P26+'2023'!P26</f>
        <v>-0.15999999999985448</v>
      </c>
    </row>
    <row r="4" spans="2:3" ht="16.95" customHeight="1" x14ac:dyDescent="0.3">
      <c r="B4" s="34" t="s">
        <v>26</v>
      </c>
      <c r="C4" s="36">
        <f>SUM('2022'!P12)+('2023'!P12)</f>
        <v>26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2023-11-28T11:46:04Z</dcterms:modified>
</cp:coreProperties>
</file>