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9\Normal\"/>
    </mc:Choice>
  </mc:AlternateContent>
  <xr:revisionPtr revIDLastSave="0" documentId="13_ncr:1_{37E42672-5AA5-4245-AACF-E9E1A485B9D3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'2023'!$B$15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'2023'!$B$14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'2023'!$B$17</definedName>
    <definedName name="ENTREES">#REF!</definedName>
    <definedName name="ENTREES_ASTREINTE" localSheetId="0">'2022'!$B$18</definedName>
    <definedName name="ENTREES_ASTREINTE" localSheetId="1">'2023'!$B$19</definedName>
    <definedName name="ENTREES_ASTREINTE">#REF!</definedName>
    <definedName name="ENTREES_FACTURE" localSheetId="0">'2022'!$B$17</definedName>
    <definedName name="ENTREES_FACTURE" localSheetId="1">'2023'!$B$18</definedName>
    <definedName name="ENTREES_FACTURE">#REF!</definedName>
    <definedName name="FEVRIER" localSheetId="1">'2023'!$D$3</definedName>
    <definedName name="FEVRIER">'2022'!$D$3</definedName>
    <definedName name="FRAIS_KM" localSheetId="0">'2022'!$B$30</definedName>
    <definedName name="FRAIS_KM" localSheetId="1">'2023'!$B$31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'2022'!$B$29</definedName>
    <definedName name="NOMBRE_KM" localSheetId="1">'2023'!$B$30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'2022'!$B$27</definedName>
    <definedName name="SOLDE" localSheetId="1">'2023'!$B$28</definedName>
    <definedName name="SORTIES" localSheetId="0">'2022'!$B$21</definedName>
    <definedName name="SORTIES" localSheetId="1">'2023'!$B$22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'2023'!$B$20</definedName>
    <definedName name="TOTAL_ENTREES">#REF!</definedName>
    <definedName name="TOTAL_SORTIES" localSheetId="0">'2022'!$B$25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24" i="14" l="1"/>
  <c r="P31" i="14"/>
  <c r="P30" i="14"/>
  <c r="M28" i="14"/>
  <c r="L28" i="14"/>
  <c r="N26" i="14"/>
  <c r="M26" i="14"/>
  <c r="L26" i="14"/>
  <c r="K26" i="14"/>
  <c r="J26" i="14"/>
  <c r="I26" i="14"/>
  <c r="F26" i="14"/>
  <c r="E26" i="14"/>
  <c r="P25" i="14"/>
  <c r="I24" i="14"/>
  <c r="H24" i="14"/>
  <c r="H26" i="14" s="1"/>
  <c r="G24" i="14"/>
  <c r="G26" i="14" s="1"/>
  <c r="F24" i="14"/>
  <c r="E24" i="14"/>
  <c r="D24" i="14"/>
  <c r="D26" i="14" s="1"/>
  <c r="C24" i="14"/>
  <c r="P24" i="14" s="1"/>
  <c r="P23" i="14"/>
  <c r="N20" i="14"/>
  <c r="N28" i="14" s="1"/>
  <c r="M20" i="14"/>
  <c r="L20" i="14"/>
  <c r="K20" i="14"/>
  <c r="K28" i="14" s="1"/>
  <c r="J20" i="14"/>
  <c r="J28" i="14" s="1"/>
  <c r="I20" i="14"/>
  <c r="I28" i="14" s="1"/>
  <c r="F20" i="14"/>
  <c r="F28" i="14" s="1"/>
  <c r="P19" i="14"/>
  <c r="J18" i="14"/>
  <c r="I18" i="14"/>
  <c r="H18" i="14"/>
  <c r="H20" i="14" s="1"/>
  <c r="G18" i="14"/>
  <c r="G20" i="14" s="1"/>
  <c r="G28" i="14" s="1"/>
  <c r="F18" i="14"/>
  <c r="E18" i="14"/>
  <c r="E20" i="14" s="1"/>
  <c r="E28" i="14" s="1"/>
  <c r="D18" i="14"/>
  <c r="D20" i="14" s="1"/>
  <c r="D28" i="14" s="1"/>
  <c r="C18" i="14"/>
  <c r="C20" i="14" s="1"/>
  <c r="P15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0" i="12"/>
  <c r="P29" i="12"/>
  <c r="G27" i="12"/>
  <c r="F27" i="12"/>
  <c r="M25" i="12"/>
  <c r="L25" i="12"/>
  <c r="K25" i="12"/>
  <c r="K27" i="12" s="1"/>
  <c r="J25" i="12"/>
  <c r="I25" i="12"/>
  <c r="H25" i="12"/>
  <c r="G25" i="12"/>
  <c r="F25" i="12"/>
  <c r="E25" i="12"/>
  <c r="D25" i="12"/>
  <c r="C25" i="12"/>
  <c r="C27" i="12" s="1"/>
  <c r="P24" i="12"/>
  <c r="N23" i="12"/>
  <c r="P23" i="12" s="1"/>
  <c r="P22" i="12"/>
  <c r="M19" i="12"/>
  <c r="M27" i="12" s="1"/>
  <c r="L19" i="12"/>
  <c r="L27" i="12" s="1"/>
  <c r="K19" i="12"/>
  <c r="J19" i="12"/>
  <c r="J27" i="12" s="1"/>
  <c r="I19" i="12"/>
  <c r="I27" i="12" s="1"/>
  <c r="H19" i="12"/>
  <c r="H27" i="12" s="1"/>
  <c r="G19" i="12"/>
  <c r="F19" i="12"/>
  <c r="E19" i="12"/>
  <c r="E27" i="12" s="1"/>
  <c r="D19" i="12"/>
  <c r="D27" i="12" s="1"/>
  <c r="C19" i="12"/>
  <c r="P18" i="12"/>
  <c r="P17" i="12"/>
  <c r="N17" i="12"/>
  <c r="N19" i="12" s="1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20" i="14" l="1"/>
  <c r="N27" i="12"/>
  <c r="P27" i="12" s="1"/>
  <c r="H28" i="14"/>
  <c r="P18" i="14"/>
  <c r="C26" i="14"/>
  <c r="P26" i="14" s="1"/>
  <c r="P19" i="12"/>
  <c r="N25" i="12"/>
  <c r="P25" i="12"/>
  <c r="C28" i="14" l="1"/>
  <c r="P28" i="14" s="1"/>
  <c r="C3" i="13" s="1"/>
</calcChain>
</file>

<file path=xl/sharedStrings.xml><?xml version="1.0" encoding="utf-8"?>
<sst xmlns="http://schemas.openxmlformats.org/spreadsheetml/2006/main" count="80" uniqueCount="43">
  <si>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</si>
  <si>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</si>
  <si>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</si>
  <si>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</si>
  <si>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</si>
  <si>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</si>
  <si>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</si>
  <si>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</si>
  <si>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</si>
  <si>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</si>
  <si>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</si>
  <si>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</si>
  <si>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</si>
  <si>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</si>
  <si>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</si>
  <si>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</si>
  <si>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</si>
  <si>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</si>
  <si>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</si>
  <si>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</si>
  <si>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</si>
  <si>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</si>
  <si>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</si>
  <si>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</si>
  <si>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</si>
  <si>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</si>
  <si>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</si>
  <si>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</si>
  <si>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</si>
  <si>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</si>
  <si>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</si>
  <si>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</si>
  <si>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</si>
  <si>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</si>
  <si>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</si>
  <si>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</si>
  <si>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</si>
  <si>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</si>
  <si>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</si>
  <si>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</si>
  <si>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</si>
  <si>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(Décembre 2022)</t>
  </si>
  <si>
    <t>Maladie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</si>
</sst>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L47" sqref="L4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>
        <v>19</v>
      </c>
      <c r="O6" s="36"/>
      <c r="P6" s="58">
        <f>SUM(C6:N6)</f>
        <v>19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>
        <v>15</v>
      </c>
      <c r="O7" s="36"/>
      <c r="P7" s="58">
        <f>SUM(C7:N7)</f>
        <v>15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-4</v>
      </c>
      <c r="O8" s="36"/>
      <c r="P8" s="58">
        <f>SUM(C8:N8)</f>
        <v>-4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>
        <v>15</v>
      </c>
      <c r="P11" s="59">
        <f>SUM(C11:N11)</f>
        <v>15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v>6</v>
      </c>
      <c r="P12" s="59">
        <f>SUM(C12:N12)</f>
        <v>6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>N11*Params!$C$5*(1-Params!$C$3)-Params!$C$4</f>
        <v>7515</v>
      </c>
      <c r="O17" s="4"/>
      <c r="P17" s="41">
        <f>SUM(C17:N17)</f>
        <v>7515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7515</v>
      </c>
      <c r="O19" s="5"/>
      <c r="P19" s="42">
        <f>SUM(C19:O19)</f>
        <v>7515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v>5483.86</v>
      </c>
      <c r="O22" s="4"/>
      <c r="P22" s="43">
        <f>SUM(C22:N22)</f>
        <v>5483.86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1124.35+2244.36</f>
        <v>3368.71</v>
      </c>
      <c r="O23" s="4"/>
      <c r="P23" s="43">
        <f>SUM(C23:N23)</f>
        <v>3368.71</v>
      </c>
    </row>
    <row r="24" spans="2:16" x14ac:dyDescent="0.45">
      <c r="B24" s="55" t="s">
        <v>40</v>
      </c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>
        <v>557.95000000000005</v>
      </c>
      <c r="O24" s="4"/>
      <c r="P24" s="43">
        <f>SUM(C24:N24)</f>
        <v>557.95000000000005</v>
      </c>
    </row>
    <row r="25" spans="2:16" x14ac:dyDescent="0.45">
      <c r="B25" s="8" t="s">
        <v>3</v>
      </c>
      <c r="C25" s="44">
        <f t="shared" ref="C25:N25" si="2">SUM(C22:C24)</f>
        <v>0</v>
      </c>
      <c r="D25" s="44">
        <f t="shared" si="2"/>
        <v>0</v>
      </c>
      <c r="E25" s="44">
        <f t="shared" si="2"/>
        <v>0</v>
      </c>
      <c r="F25" s="44">
        <f t="shared" si="2"/>
        <v>0</v>
      </c>
      <c r="G25" s="44">
        <f t="shared" si="2"/>
        <v>0</v>
      </c>
      <c r="H25" s="44">
        <f t="shared" si="2"/>
        <v>0</v>
      </c>
      <c r="I25" s="44">
        <f t="shared" si="2"/>
        <v>0</v>
      </c>
      <c r="J25" s="44">
        <f t="shared" si="2"/>
        <v>0</v>
      </c>
      <c r="K25" s="44">
        <f t="shared" si="2"/>
        <v>0</v>
      </c>
      <c r="L25" s="44">
        <f t="shared" si="2"/>
        <v>0</v>
      </c>
      <c r="M25" s="44">
        <f t="shared" si="2"/>
        <v>0</v>
      </c>
      <c r="N25" s="44">
        <f t="shared" si="2"/>
        <v>9410.52</v>
      </c>
      <c r="O25" s="4"/>
      <c r="P25" s="61">
        <f>SUM(C25:N25)</f>
        <v>9410.52</v>
      </c>
    </row>
    <row r="26" spans="2:16" x14ac:dyDescent="0.45">
      <c r="B26" s="4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45">
      <c r="B27" s="46" t="s">
        <v>36</v>
      </c>
      <c r="C27" s="47">
        <f t="shared" ref="C27:N27" si="3">C19-C25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  <c r="H27" s="47">
        <f t="shared" si="3"/>
        <v>0</v>
      </c>
      <c r="I27" s="47">
        <f t="shared" si="3"/>
        <v>0</v>
      </c>
      <c r="J27" s="47">
        <f t="shared" si="3"/>
        <v>0</v>
      </c>
      <c r="K27" s="47">
        <f t="shared" si="3"/>
        <v>0</v>
      </c>
      <c r="L27" s="47">
        <f t="shared" si="3"/>
        <v>0</v>
      </c>
      <c r="M27" s="47">
        <f t="shared" si="3"/>
        <v>0</v>
      </c>
      <c r="N27" s="47">
        <f t="shared" si="3"/>
        <v>-1895.5200000000004</v>
      </c>
      <c r="P27" s="60">
        <f>SUM(C27:O27)</f>
        <v>-1895.5200000000004</v>
      </c>
    </row>
    <row r="29" spans="2:16" x14ac:dyDescent="0.45">
      <c r="B29" s="63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>
        <v>1290</v>
      </c>
      <c r="P29" s="62">
        <f>SUM(C29:N29)</f>
        <v>1290</v>
      </c>
    </row>
    <row r="30" spans="2:16" x14ac:dyDescent="0.45">
      <c r="B30" s="63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>
        <v>557.95000000000005</v>
      </c>
      <c r="P30" s="62">
        <f>SUM(C30:N30)</f>
        <v>557.95000000000005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1"/>
  <sheetViews>
    <sheetView tabSelected="1" workbookViewId="0">
      <selection activeCell="K19" sqref="K19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0</v>
      </c>
      <c r="K6" s="37">
        <v>0</v>
      </c>
      <c r="L6" s="37"/>
      <c r="M6" s="37"/>
      <c r="N6" s="37"/>
      <c r="O6" s="36"/>
      <c r="P6" s="58">
        <f>SUM(C6:N6)</f>
        <v>133</v>
      </c>
    </row>
    <row r="7" spans="2:16" x14ac:dyDescent="0.45">
      <c r="B7" s="9" t="s">
        <v>21</v>
      </c>
      <c r="C7" s="37">
        <v>22</v>
      </c>
      <c r="D7" s="37">
        <v>18</v>
      </c>
      <c r="E7" s="37">
        <v>20</v>
      </c>
      <c r="F7" s="37">
        <v>19</v>
      </c>
      <c r="G7" s="37">
        <v>13</v>
      </c>
      <c r="H7" s="37">
        <v>16</v>
      </c>
      <c r="I7" s="37">
        <v>8</v>
      </c>
      <c r="J7" s="37">
        <v>2</v>
      </c>
      <c r="K7" s="37">
        <v>0</v>
      </c>
      <c r="L7" s="37"/>
      <c r="M7" s="37"/>
      <c r="N7" s="37"/>
      <c r="O7" s="36"/>
      <c r="P7" s="58">
        <f>SUM(C7:N7)</f>
        <v>118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-1</v>
      </c>
      <c r="E8" s="64">
        <f t="shared" si="0"/>
        <v>1</v>
      </c>
      <c r="F8" s="64">
        <f t="shared" si="0"/>
        <v>0</v>
      </c>
      <c r="G8" s="64">
        <f t="shared" si="0"/>
        <v>-6</v>
      </c>
      <c r="H8" s="64">
        <f t="shared" si="0"/>
        <v>-3</v>
      </c>
      <c r="I8" s="64">
        <f t="shared" si="0"/>
        <v>-11</v>
      </c>
      <c r="J8" s="64">
        <f t="shared" si="0"/>
        <v>2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-15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22</v>
      </c>
      <c r="D11" s="11">
        <v>18</v>
      </c>
      <c r="E11" s="11">
        <v>20</v>
      </c>
      <c r="F11" s="11">
        <v>19</v>
      </c>
      <c r="G11" s="11">
        <v>13</v>
      </c>
      <c r="H11" s="11">
        <v>16.5</v>
      </c>
      <c r="I11" s="11">
        <v>8.5</v>
      </c>
      <c r="J11" s="11">
        <v>2</v>
      </c>
      <c r="K11" s="11">
        <v>0</v>
      </c>
      <c r="L11" s="11"/>
      <c r="M11" s="11"/>
      <c r="N11" s="11"/>
      <c r="P11" s="59">
        <f>SUM(C11:N11)</f>
        <v>119</v>
      </c>
    </row>
    <row r="12" spans="2:16" x14ac:dyDescent="0.45">
      <c r="B12" s="9" t="s">
        <v>16</v>
      </c>
      <c r="C12" s="12"/>
      <c r="D12" s="12">
        <v>2</v>
      </c>
      <c r="E12" s="12">
        <v>3</v>
      </c>
      <c r="F12" s="12"/>
      <c r="G12" s="12">
        <v>6</v>
      </c>
      <c r="H12" s="12">
        <v>0.5</v>
      </c>
      <c r="I12" s="12">
        <v>11.5</v>
      </c>
      <c r="J12" s="12">
        <v>0</v>
      </c>
      <c r="K12" s="12"/>
      <c r="L12" s="12"/>
      <c r="M12" s="12"/>
      <c r="N12" s="12"/>
      <c r="P12" s="59">
        <f>SUM(C12:N12)</f>
        <v>23</v>
      </c>
    </row>
    <row r="13" spans="2:16" x14ac:dyDescent="0.45">
      <c r="B13" s="9" t="s">
        <v>42</v>
      </c>
      <c r="C13" s="12"/>
      <c r="D13" s="12"/>
      <c r="E13" s="12"/>
      <c r="F13" s="12"/>
      <c r="G13" s="12"/>
      <c r="H13" s="12">
        <v>6</v>
      </c>
      <c r="I13" s="12"/>
      <c r="J13" s="12">
        <v>16</v>
      </c>
      <c r="K13" s="12">
        <v>21</v>
      </c>
      <c r="L13" s="12"/>
      <c r="M13" s="12"/>
      <c r="N13" s="12"/>
      <c r="P13" s="59">
        <f>SUM(C13:N13)</f>
        <v>43</v>
      </c>
    </row>
    <row r="14" spans="2:16" x14ac:dyDescent="0.45">
      <c r="B14" s="9" t="s">
        <v>17</v>
      </c>
      <c r="C14" s="12"/>
      <c r="D14" s="12"/>
      <c r="E14" s="12"/>
      <c r="F14" s="12"/>
      <c r="G14" s="12"/>
      <c r="H14" s="12"/>
      <c r="I14" s="12"/>
      <c r="J14" s="12">
        <v>4</v>
      </c>
      <c r="K14" s="12"/>
      <c r="L14" s="12"/>
      <c r="M14" s="12"/>
      <c r="N14" s="12"/>
      <c r="P14" s="59">
        <f>SUM(C14:N14)</f>
        <v>4</v>
      </c>
    </row>
    <row r="15" spans="2:16" x14ac:dyDescent="0.45">
      <c r="B15" s="18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P15" s="59">
        <f>SUM(C15:N15)</f>
        <v>0</v>
      </c>
    </row>
    <row r="16" spans="2:16" x14ac:dyDescent="0.45"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P16" s="51"/>
    </row>
    <row r="17" spans="2:16" x14ac:dyDescent="0.45">
      <c r="B17" s="6" t="s">
        <v>0</v>
      </c>
      <c r="C17" s="7"/>
      <c r="D17" s="7"/>
      <c r="E17" s="7"/>
      <c r="F17" s="25"/>
      <c r="G17" s="7"/>
      <c r="H17" s="25"/>
      <c r="I17" s="7"/>
      <c r="J17" s="25"/>
      <c r="K17" s="7"/>
      <c r="L17" s="25"/>
      <c r="M17" s="7"/>
      <c r="N17" s="25"/>
      <c r="P17" s="52"/>
    </row>
    <row r="18" spans="2:16" x14ac:dyDescent="0.45">
      <c r="B18" s="9" t="s">
        <v>6</v>
      </c>
      <c r="C18" s="10">
        <f>C11*Params!$C$5*(1-Params!$C$3)-Params!$C$4</f>
        <v>11057</v>
      </c>
      <c r="D18" s="10">
        <f>D11*Params!$C$5*(1-Params!$C$3)-Params!$C$4</f>
        <v>9033</v>
      </c>
      <c r="E18" s="10">
        <f>E11*Params!$C$5*(1-Params!$C$3)-Params!$C$4</f>
        <v>10045</v>
      </c>
      <c r="F18" s="10">
        <f>F11*Params!$C$5*(1-Params!$C$3)-Params!$C$4</f>
        <v>9539</v>
      </c>
      <c r="G18" s="10">
        <f>G11*Params!$C$5*(1-Params!$C$3)-Params!$C$4</f>
        <v>6503</v>
      </c>
      <c r="H18" s="10">
        <f>H11*Params!$C$5*(1-Params!$C$3)-Params!$C$4</f>
        <v>8274</v>
      </c>
      <c r="I18" s="10">
        <f>I11*Params!$C$5*(1-Params!$C$3)-Params!$C$4</f>
        <v>4226</v>
      </c>
      <c r="J18" s="10">
        <f>J11*Params!$C$5*(1-Params!$C$3)-Params!$C$4</f>
        <v>937</v>
      </c>
      <c r="K18" s="10"/>
      <c r="L18" s="10"/>
      <c r="M18" s="10"/>
      <c r="N18" s="10"/>
      <c r="O18" s="4"/>
      <c r="P18" s="41">
        <f>SUM(C18:N18)</f>
        <v>59614</v>
      </c>
    </row>
    <row r="19" spans="2:16" x14ac:dyDescent="0.45">
      <c r="B19" s="9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0</v>
      </c>
    </row>
    <row r="20" spans="2:16" x14ac:dyDescent="0.45">
      <c r="B20" s="27" t="s">
        <v>2</v>
      </c>
      <c r="C20" s="28">
        <f t="shared" ref="C20:N20" si="1">SUM(C18:C19)</f>
        <v>11057</v>
      </c>
      <c r="D20" s="28">
        <f t="shared" si="1"/>
        <v>9033</v>
      </c>
      <c r="E20" s="28">
        <f t="shared" si="1"/>
        <v>10045</v>
      </c>
      <c r="F20" s="28">
        <f t="shared" si="1"/>
        <v>9539</v>
      </c>
      <c r="G20" s="28">
        <f t="shared" si="1"/>
        <v>6503</v>
      </c>
      <c r="H20" s="28">
        <f t="shared" si="1"/>
        <v>8274</v>
      </c>
      <c r="I20" s="28">
        <f t="shared" si="1"/>
        <v>4226</v>
      </c>
      <c r="J20" s="28">
        <f t="shared" si="1"/>
        <v>937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SUM(C20:N20)</f>
        <v>59614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5478.87</v>
      </c>
      <c r="D23" s="10">
        <v>5478.87</v>
      </c>
      <c r="E23" s="10">
        <v>5478.87</v>
      </c>
      <c r="F23" s="10">
        <v>5478.87</v>
      </c>
      <c r="G23" s="10">
        <v>5478.87</v>
      </c>
      <c r="H23" s="10">
        <v>4248.67</v>
      </c>
      <c r="I23" s="10">
        <v>5478.87</v>
      </c>
      <c r="J23" s="10">
        <v>0</v>
      </c>
      <c r="K23" s="10"/>
      <c r="L23" s="10"/>
      <c r="M23" s="10"/>
      <c r="N23" s="10"/>
      <c r="O23" s="4"/>
      <c r="P23" s="43">
        <f>SUM(C23:N23)</f>
        <v>37121.89</v>
      </c>
    </row>
    <row r="24" spans="2:16" x14ac:dyDescent="0.45">
      <c r="B24" s="9" t="s">
        <v>8</v>
      </c>
      <c r="C24" s="10">
        <f>1129.34+2262.62</f>
        <v>3391.96</v>
      </c>
      <c r="D24" s="10">
        <f>1129.34+2246.84</f>
        <v>3376.1800000000003</v>
      </c>
      <c r="E24" s="10">
        <f>1129.34+2252.09</f>
        <v>3381.4300000000003</v>
      </c>
      <c r="F24" s="10">
        <f>1129.34+2254.73</f>
        <v>3384.0699999999997</v>
      </c>
      <c r="G24" s="10">
        <f>1129.34+2249.59</f>
        <v>3378.9300000000003</v>
      </c>
      <c r="H24" s="10">
        <f>885.9+1772.56</f>
        <v>2658.46</v>
      </c>
      <c r="I24" s="10">
        <f>1129.34+2249.53</f>
        <v>3378.87</v>
      </c>
      <c r="J24" s="10">
        <f>51.48+86</f>
        <v>137.47999999999999</v>
      </c>
      <c r="K24" s="10"/>
      <c r="L24" s="10"/>
      <c r="M24" s="10"/>
      <c r="N24" s="10"/>
      <c r="O24" s="4"/>
      <c r="P24" s="43">
        <f>SUM(C24:N24)</f>
        <v>23087.379999999997</v>
      </c>
    </row>
    <row r="25" spans="2:16" x14ac:dyDescent="0.45">
      <c r="B25" s="55" t="s">
        <v>40</v>
      </c>
      <c r="C25" s="56">
        <v>771.66</v>
      </c>
      <c r="D25" s="56">
        <v>649.54</v>
      </c>
      <c r="E25" s="56">
        <v>710.6</v>
      </c>
      <c r="F25" s="56">
        <v>711.11599999999999</v>
      </c>
      <c r="G25" s="56">
        <v>518.13199999999995</v>
      </c>
      <c r="H25" s="56">
        <v>646.78800000000001</v>
      </c>
      <c r="I25" s="56">
        <v>389.476</v>
      </c>
      <c r="J25" s="56">
        <v>0</v>
      </c>
      <c r="K25" s="56"/>
      <c r="L25" s="56"/>
      <c r="M25" s="56"/>
      <c r="N25" s="56"/>
      <c r="O25" s="4"/>
      <c r="P25" s="43">
        <f>SUM(C25:N25)</f>
        <v>4397.3119999999999</v>
      </c>
    </row>
    <row r="26" spans="2:16" x14ac:dyDescent="0.45">
      <c r="B26" s="8" t="s">
        <v>3</v>
      </c>
      <c r="C26" s="44">
        <f t="shared" ref="C26:N26" si="2">SUM(C23:C25)</f>
        <v>9642.49</v>
      </c>
      <c r="D26" s="44">
        <f t="shared" si="2"/>
        <v>9504.59</v>
      </c>
      <c r="E26" s="44">
        <f t="shared" si="2"/>
        <v>9570.9</v>
      </c>
      <c r="F26" s="44">
        <f t="shared" si="2"/>
        <v>9574.0559999999987</v>
      </c>
      <c r="G26" s="44">
        <f t="shared" si="2"/>
        <v>9375.9319999999989</v>
      </c>
      <c r="H26" s="44">
        <f t="shared" si="2"/>
        <v>7553.9179999999997</v>
      </c>
      <c r="I26" s="44">
        <f t="shared" si="2"/>
        <v>9247.2160000000003</v>
      </c>
      <c r="J26" s="44">
        <f t="shared" si="2"/>
        <v>137.47999999999999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64606.582000000002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46" t="s">
        <v>36</v>
      </c>
      <c r="C28" s="47">
        <f t="shared" ref="C28:N28" si="3">C20-C26</f>
        <v>1414.5100000000002</v>
      </c>
      <c r="D28" s="47">
        <f t="shared" si="3"/>
        <v>-471.59000000000015</v>
      </c>
      <c r="E28" s="47">
        <f t="shared" si="3"/>
        <v>474.10000000000036</v>
      </c>
      <c r="F28" s="47">
        <f t="shared" si="3"/>
        <v>-35.055999999998676</v>
      </c>
      <c r="G28" s="47">
        <f t="shared" si="3"/>
        <v>-2872.9319999999989</v>
      </c>
      <c r="H28" s="47">
        <f t="shared" si="3"/>
        <v>720.08200000000033</v>
      </c>
      <c r="I28" s="47">
        <f t="shared" si="3"/>
        <v>-5021.2160000000003</v>
      </c>
      <c r="J28" s="47">
        <f t="shared" si="3"/>
        <v>799.52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60">
        <f>SUM(C28:N28)</f>
        <v>-4992.5819999999967</v>
      </c>
    </row>
    <row r="30" spans="2:16" x14ac:dyDescent="0.45">
      <c r="B30" s="63" t="s">
        <v>37</v>
      </c>
      <c r="C30" s="54">
        <v>1892</v>
      </c>
      <c r="D30" s="54">
        <v>1548</v>
      </c>
      <c r="E30" s="54">
        <v>1720</v>
      </c>
      <c r="F30" s="54">
        <v>1634</v>
      </c>
      <c r="G30" s="54">
        <v>1118</v>
      </c>
      <c r="H30" s="54">
        <v>1462</v>
      </c>
      <c r="I30" s="54">
        <v>774</v>
      </c>
      <c r="J30" s="54">
        <v>0</v>
      </c>
      <c r="K30" s="54"/>
      <c r="L30" s="54"/>
      <c r="M30" s="54"/>
      <c r="N30" s="54"/>
      <c r="P30" s="62">
        <f>SUM(C30:N30)</f>
        <v>10148</v>
      </c>
    </row>
    <row r="31" spans="2:16" x14ac:dyDescent="0.45">
      <c r="B31" s="63" t="s">
        <v>38</v>
      </c>
      <c r="C31" s="54">
        <v>771.66</v>
      </c>
      <c r="D31" s="54">
        <v>649.54</v>
      </c>
      <c r="E31" s="54">
        <v>710.6</v>
      </c>
      <c r="F31" s="54">
        <v>711.11599999999999</v>
      </c>
      <c r="G31" s="54">
        <v>518.13199999999995</v>
      </c>
      <c r="H31" s="54">
        <v>646.78800000000001</v>
      </c>
      <c r="I31" s="54">
        <v>389.476</v>
      </c>
      <c r="J31" s="54">
        <v>0</v>
      </c>
      <c r="K31" s="54"/>
      <c r="L31" s="54"/>
      <c r="M31" s="54"/>
      <c r="N31" s="54"/>
      <c r="P31" s="62">
        <f>SUM(C31:N31)</f>
        <v>4397.3119999999999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workbookViewId="0">
      <selection activeCell="E9" sqref="E9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550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SUM('2022'!P27)+'2023'!P28</f>
        <v>-6888.1019999999971</v>
      </c>
    </row>
    <row r="4" spans="2:3" ht="16.899999999999999" customHeight="1" x14ac:dyDescent="0.45">
      <c r="B4" s="38" t="s">
        <v>39</v>
      </c>
      <c r="C4" s="40">
        <f>'2022'!P12+'2023'!P12</f>
        <v>29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2023-10-06T09:36:31Z</dcterms:modified>
</cp:coreProperties>
</file>