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8\Normal\"/>
    </mc:Choice>
  </mc:AlternateContent>
  <xr:revisionPtr revIDLastSave="0" documentId="13_ncr:1_{F44A384E-24A3-4D44-AFD1-7C89AA967ACE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5" sheetId="14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FRAIS_KM" localSheetId="0">'2025'!$B$30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MBRE_KM" localSheetId="0">'2025'!$B$29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'2025'!$B$27</definedName>
    <definedName name="SORTIES" localSheetId="0">'2025'!$B$21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'2025'!$B$23</definedName>
    <definedName name="SORTIES_CHARGES_SOCIALES_PATRONALES">#REF!</definedName>
    <definedName name="SORTIES_FRAIS_KM" localSheetId="0">'2025'!$B$24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'2025'!$B$22</definedName>
    <definedName name="SORTIES_SALAIRE_NET">#REF!</definedName>
    <definedName name="TOTAL" localSheetId="0">'2025'!$P$3</definedName>
    <definedName name="TOTAL">#REF!</definedName>
    <definedName name="TOTAL_ENTREES" localSheetId="0">'2025'!$B$19</definedName>
    <definedName name="TOTAL_ENTREES">#REF!</definedName>
    <definedName name="TOTAL_SORTIES" localSheetId="0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J23" i="14" l="1"/>
  <c r="J17" i="14"/>
  <c r="I23" i="14" l="1"/>
  <c r="G17" i="14"/>
  <c r="H17" i="14"/>
  <c r="I17" i="14"/>
  <c r="F17" i="14"/>
  <c r="H23" i="14" l="1"/>
  <c r="G23" i="14" l="1"/>
  <c r="F23" i="14" l="1"/>
  <c r="E17" i="14" l="1"/>
  <c r="E19" i="14" s="1"/>
  <c r="P30" i="14"/>
  <c r="P29" i="14"/>
  <c r="N25" i="14"/>
  <c r="M25" i="14"/>
  <c r="L25" i="14"/>
  <c r="K25" i="14"/>
  <c r="J25" i="14"/>
  <c r="I25" i="14"/>
  <c r="H25" i="14"/>
  <c r="G25" i="14"/>
  <c r="F25" i="14"/>
  <c r="D25" i="14"/>
  <c r="C25" i="14"/>
  <c r="P24" i="14"/>
  <c r="E23" i="14"/>
  <c r="E25" i="14" s="1"/>
  <c r="P22" i="14"/>
  <c r="N19" i="14"/>
  <c r="M19" i="14"/>
  <c r="L19" i="14"/>
  <c r="K19" i="14"/>
  <c r="J19" i="14"/>
  <c r="I19" i="14"/>
  <c r="H19" i="14"/>
  <c r="G19" i="14"/>
  <c r="F19" i="14"/>
  <c r="D19" i="14"/>
  <c r="C19" i="14"/>
  <c r="P18" i="14"/>
  <c r="P14" i="14"/>
  <c r="P13" i="14"/>
  <c r="P12" i="14"/>
  <c r="C4" i="13" s="1"/>
  <c r="C5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L27" i="14" l="1"/>
  <c r="M27" i="14"/>
  <c r="H27" i="14"/>
  <c r="N27" i="14"/>
  <c r="P17" i="14"/>
  <c r="C27" i="14"/>
  <c r="K27" i="14"/>
  <c r="D27" i="14"/>
  <c r="G27" i="14"/>
  <c r="P8" i="14"/>
  <c r="P23" i="14"/>
  <c r="J27" i="14"/>
  <c r="I27" i="14"/>
  <c r="E27" i="14"/>
  <c r="P25" i="14"/>
  <c r="F27" i="14"/>
  <c r="P19" i="14"/>
  <c r="P27" i="14" l="1"/>
  <c r="C3" i="13" s="1"/>
</calcChain>
</file>

<file path=xl/sharedStrings.xml><?xml version="1.0" encoding="utf-8"?>
<sst xmlns="http://schemas.openxmlformats.org/spreadsheetml/2006/main" count="44" uniqueCount="43">
  <si>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</si>
  <si>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</si>
  <si>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</si>
  <si>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</si>
  <si>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</si>
  <si>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</si>
  <si>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</si>
  <si>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</si>
  <si>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</si>
  <si>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</si>
  <si>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</si>
  <si>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</si>
  <si>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</si>
  <si>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</si>
  <si>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</si>
  <si>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</si>
  <si>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</si>
  <si>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</si>
  <si>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</si>
  <si>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</si>
  <si>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</si>
  <si>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</si>
  <si>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</si>
  <si>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</si>
  <si>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</si>
  <si>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</si>
  <si>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</si>
  <si>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</si>
  <si>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</si>
  <si>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</si>
  <si>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</si>
  <si>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</si>
  <si>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</si>
  <si>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</si>
  <si>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</si>
  <si>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</si>
  <si>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</si>
  <si>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</si>
  <si>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</si>
  <si>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</si>
  <si>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</si>
  <si>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(Mars 2025)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</si>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</sst>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0"/>
  <sheetViews>
    <sheetView topLeftCell="B1" workbookViewId="0">
      <selection activeCell="E33" sqref="E33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>
        <v>1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/>
      <c r="L6" s="37"/>
      <c r="M6" s="37"/>
      <c r="N6" s="37"/>
      <c r="O6" s="36"/>
      <c r="P6" s="57">
        <f>SUM(C6:N6)</f>
        <v>96</v>
      </c>
    </row>
    <row r="7" spans="2:16" x14ac:dyDescent="0.3">
      <c r="B7" s="9" t="s">
        <v>21</v>
      </c>
      <c r="C7" s="37"/>
      <c r="D7" s="37"/>
      <c r="E7" s="37">
        <v>1</v>
      </c>
      <c r="F7" s="37">
        <v>21</v>
      </c>
      <c r="G7" s="37">
        <v>16</v>
      </c>
      <c r="H7" s="37">
        <v>20</v>
      </c>
      <c r="I7" s="37">
        <v>22</v>
      </c>
      <c r="J7" s="37">
        <v>20</v>
      </c>
      <c r="K7" s="37"/>
      <c r="L7" s="37"/>
      <c r="M7" s="37"/>
      <c r="N7" s="37"/>
      <c r="O7" s="36"/>
      <c r="P7" s="57">
        <f>SUM(C7:N7)</f>
        <v>100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2</v>
      </c>
      <c r="G8" s="63">
        <f t="shared" si="0"/>
        <v>-3</v>
      </c>
      <c r="H8" s="63">
        <f t="shared" si="0"/>
        <v>1</v>
      </c>
      <c r="I8" s="63">
        <f t="shared" si="0"/>
        <v>3</v>
      </c>
      <c r="J8" s="63">
        <f t="shared" si="0"/>
        <v>1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4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>
        <v>1</v>
      </c>
      <c r="F11" s="11">
        <v>21</v>
      </c>
      <c r="G11" s="11">
        <v>16</v>
      </c>
      <c r="H11" s="11">
        <v>20</v>
      </c>
      <c r="I11" s="11">
        <v>22</v>
      </c>
      <c r="J11" s="11">
        <v>20</v>
      </c>
      <c r="K11" s="11"/>
      <c r="L11" s="11"/>
      <c r="M11" s="11"/>
      <c r="N11" s="11"/>
      <c r="P11" s="58">
        <f>SUM(C11:N11)</f>
        <v>100</v>
      </c>
    </row>
    <row r="12" spans="2:16" x14ac:dyDescent="0.3">
      <c r="B12" s="9" t="s">
        <v>16</v>
      </c>
      <c r="C12" s="12"/>
      <c r="D12" s="12"/>
      <c r="E12" s="12"/>
      <c r="F12" s="12"/>
      <c r="G12" s="12">
        <v>3</v>
      </c>
      <c r="H12" s="12"/>
      <c r="I12" s="12"/>
      <c r="J12" s="12"/>
      <c r="K12" s="12"/>
      <c r="L12" s="12"/>
      <c r="M12" s="12"/>
      <c r="N12" s="12"/>
      <c r="P12" s="58">
        <f>SUM(C12:N12)</f>
        <v>3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>
        <f>E11*Params!$C$5*(1-Params!$C$3)</f>
        <v>460</v>
      </c>
      <c r="F17" s="10">
        <f>F11*Params!$C$5*(1-Params!$C$3)-Params!$C$4</f>
        <v>9585</v>
      </c>
      <c r="G17" s="10">
        <f>G11*Params!$C$5*(1-Params!$C$3)-Params!$C$4</f>
        <v>7285</v>
      </c>
      <c r="H17" s="10">
        <f>H11*Params!$C$5*(1-Params!$C$3)-Params!$C$4</f>
        <v>9125</v>
      </c>
      <c r="I17" s="10">
        <f>I11*Params!$C$5*(1-Params!$C$3)-Params!$C$4</f>
        <v>10045</v>
      </c>
      <c r="J17" s="10">
        <f>J11*Params!$C$5*(1-Params!$C$3)-Params!$C$4</f>
        <v>9125</v>
      </c>
      <c r="K17" s="10"/>
      <c r="L17" s="10"/>
      <c r="M17" s="10"/>
      <c r="N17" s="10"/>
      <c r="O17" s="4"/>
      <c r="P17" s="41">
        <f>SUM(C17:N17)</f>
        <v>45625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460</v>
      </c>
      <c r="F19" s="28">
        <f t="shared" si="1"/>
        <v>9585</v>
      </c>
      <c r="G19" s="28">
        <f t="shared" si="1"/>
        <v>7285</v>
      </c>
      <c r="H19" s="28">
        <f t="shared" si="1"/>
        <v>9125</v>
      </c>
      <c r="I19" s="28">
        <f t="shared" si="1"/>
        <v>10045</v>
      </c>
      <c r="J19" s="28">
        <f t="shared" si="1"/>
        <v>9125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45625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>
        <v>241.26</v>
      </c>
      <c r="F22" s="10">
        <v>5124.92</v>
      </c>
      <c r="G22" s="10">
        <v>5124.92</v>
      </c>
      <c r="H22" s="10">
        <v>5124.92</v>
      </c>
      <c r="I22" s="10">
        <v>5124.92</v>
      </c>
      <c r="J22" s="10">
        <v>5124.92</v>
      </c>
      <c r="K22" s="10"/>
      <c r="L22" s="10"/>
      <c r="M22" s="10"/>
      <c r="N22" s="10"/>
      <c r="O22" s="4"/>
      <c r="P22" s="43">
        <f>SUM(C22:N22)</f>
        <v>25865.86</v>
      </c>
    </row>
    <row r="23" spans="2:16" x14ac:dyDescent="0.3">
      <c r="B23" s="9" t="s">
        <v>8</v>
      </c>
      <c r="C23" s="10"/>
      <c r="D23" s="10"/>
      <c r="E23" s="10">
        <f>47+83.11</f>
        <v>130.11000000000001</v>
      </c>
      <c r="F23" s="10">
        <f>1082.79+2172.1</f>
        <v>3254.89</v>
      </c>
      <c r="G23" s="10">
        <f>1082.79+2157.69</f>
        <v>3240.48</v>
      </c>
      <c r="H23" s="10">
        <f>1082.79+2165.58</f>
        <v>3248.37</v>
      </c>
      <c r="I23" s="10">
        <f>1082.79+2157.69</f>
        <v>3240.48</v>
      </c>
      <c r="J23" s="10">
        <f>1082.79+2157.69</f>
        <v>3240.48</v>
      </c>
      <c r="K23" s="10"/>
      <c r="L23" s="10"/>
      <c r="M23" s="10"/>
      <c r="N23" s="10"/>
      <c r="O23" s="4"/>
      <c r="P23" s="43">
        <f>SUM(C23:N23)</f>
        <v>16354.809999999998</v>
      </c>
    </row>
    <row r="24" spans="2:16" x14ac:dyDescent="0.3">
      <c r="B24" s="55" t="s">
        <v>40</v>
      </c>
      <c r="C24" s="10"/>
      <c r="D24" s="10"/>
      <c r="E24" s="10">
        <v>125.84</v>
      </c>
      <c r="F24" s="10">
        <v>642.64</v>
      </c>
      <c r="G24" s="10">
        <v>513.44000000000005</v>
      </c>
      <c r="H24" s="10">
        <v>616.79999999999995</v>
      </c>
      <c r="I24" s="10">
        <v>668.48</v>
      </c>
      <c r="J24" s="10">
        <v>616.79999999999995</v>
      </c>
      <c r="K24" s="10"/>
      <c r="L24" s="10"/>
      <c r="M24" s="10"/>
      <c r="N24" s="10"/>
      <c r="O24" s="4"/>
      <c r="P24" s="43">
        <f>SUM(C24:N24)</f>
        <v>3184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497.21000000000004</v>
      </c>
      <c r="F25" s="44">
        <f t="shared" si="2"/>
        <v>9022.4499999999989</v>
      </c>
      <c r="G25" s="44">
        <f t="shared" si="2"/>
        <v>8878.84</v>
      </c>
      <c r="H25" s="44">
        <f t="shared" si="2"/>
        <v>8990.09</v>
      </c>
      <c r="I25" s="44">
        <f t="shared" si="2"/>
        <v>9033.8799999999992</v>
      </c>
      <c r="J25" s="44">
        <f t="shared" si="2"/>
        <v>8982.1999999999989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60">
        <f>SUM(C25:N25)</f>
        <v>45404.67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-37.210000000000036</v>
      </c>
      <c r="F27" s="47">
        <f t="shared" si="3"/>
        <v>562.55000000000109</v>
      </c>
      <c r="G27" s="47">
        <f t="shared" si="3"/>
        <v>-1593.8400000000001</v>
      </c>
      <c r="H27" s="47">
        <f t="shared" si="3"/>
        <v>134.90999999999985</v>
      </c>
      <c r="I27" s="47">
        <f t="shared" si="3"/>
        <v>1011.1200000000008</v>
      </c>
      <c r="J27" s="47">
        <f t="shared" si="3"/>
        <v>142.80000000000109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0</v>
      </c>
      <c r="P27" s="59">
        <f>SUM(C27:O27)</f>
        <v>220.33000000000266</v>
      </c>
    </row>
    <row r="29" spans="2:16" x14ac:dyDescent="0.3">
      <c r="B29" s="62" t="s">
        <v>37</v>
      </c>
      <c r="C29" s="54"/>
      <c r="D29" s="54"/>
      <c r="E29" s="54">
        <v>76</v>
      </c>
      <c r="F29" s="54">
        <v>1596</v>
      </c>
      <c r="G29" s="54">
        <v>1216</v>
      </c>
      <c r="H29" s="54">
        <v>1520</v>
      </c>
      <c r="I29" s="54">
        <v>1672</v>
      </c>
      <c r="J29" s="54">
        <v>1520</v>
      </c>
      <c r="K29" s="54"/>
      <c r="L29" s="54"/>
      <c r="M29" s="54"/>
      <c r="N29" s="54"/>
      <c r="P29" s="61">
        <f>SUM(C29:N29)</f>
        <v>7600</v>
      </c>
    </row>
    <row r="30" spans="2:16" x14ac:dyDescent="0.3">
      <c r="B30" s="62" t="s">
        <v>38</v>
      </c>
      <c r="C30" s="54"/>
      <c r="D30" s="54"/>
      <c r="E30" s="54">
        <v>125.84</v>
      </c>
      <c r="F30" s="54">
        <v>642.64</v>
      </c>
      <c r="G30" s="54">
        <v>513.44000000000005</v>
      </c>
      <c r="H30" s="54">
        <v>616.79999999999995</v>
      </c>
      <c r="I30" s="54">
        <v>668.48</v>
      </c>
      <c r="J30" s="54">
        <v>616.79999999999995</v>
      </c>
      <c r="K30" s="54"/>
      <c r="L30" s="54"/>
      <c r="M30" s="54"/>
      <c r="N30" s="54"/>
      <c r="P30" s="61">
        <f>SUM(C30:N30)</f>
        <v>3184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ignoredErrors>
    <ignoredError sqref="H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topLeftCell="A4"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6" t="s">
        <v>23</v>
      </c>
      <c r="C2" s="67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500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8" t="s">
        <v>33</v>
      </c>
      <c r="C2" s="68"/>
    </row>
    <row r="3" spans="2:3" ht="16.95" customHeight="1" x14ac:dyDescent="0.3">
      <c r="B3" s="38" t="s">
        <v>34</v>
      </c>
      <c r="C3" s="39">
        <f>'2025'!P27</f>
        <v>220.33000000000266</v>
      </c>
    </row>
    <row r="4" spans="2:3" ht="16.95" customHeight="1" x14ac:dyDescent="0.3">
      <c r="B4" s="38" t="s">
        <v>39</v>
      </c>
      <c r="C4" s="40">
        <f>'2025'!P12</f>
        <v>3</v>
      </c>
    </row>
    <row r="5" spans="2:3" x14ac:dyDescent="0.3">
      <c r="B5" t="s">
        <v>42</v>
      </c>
      <c r="C5">
        <f>(2.08*5)-C4</f>
        <v>7.4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'2025'!FRAIS_KM</vt:lpstr>
      <vt:lpstr>'2025'!JANVIER</vt:lpstr>
      <vt:lpstr>'2025'!JUILLET</vt:lpstr>
      <vt:lpstr>'2025'!JUIN</vt:lpstr>
      <vt:lpstr>'2025'!MAI</vt:lpstr>
      <vt:lpstr>'2025'!MARS</vt:lpstr>
      <vt:lpstr>'2025'!MOIS</vt:lpstr>
      <vt:lpstr>'2025'!NOMBRE_KM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'2025'!SORTIES_FRAIS_KM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2025-09-08T09:28:05Z</dcterms:modified>
</cp:coreProperties>
</file>