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750C8537-FE37-4DC9-8804-F0F563B1146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'2025'!$B$34</definedName>
    <definedName name="SORTIES" localSheetId="0">'2025'!$B$24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'2025'!$B$26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'2025'!$B$25</definedName>
    <definedName name="SORTIES_SALAIRE_NET">#REF!</definedName>
    <definedName name="TOTAL" localSheetId="0">'2025'!$P$3</definedName>
    <definedName name="TOTAL">#REF!</definedName>
    <definedName name="TOTAL_ENTREES" localSheetId="0">'2025'!$B$22</definedName>
    <definedName name="TOTAL_ENTREES">#REF!</definedName>
    <definedName name="TOTAL_SORTIES" localSheetId="0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0" i="14" l="1"/>
  <c r="H22" i="14"/>
  <c r="J18" i="14"/>
  <c r="E18" i="14"/>
  <c r="F18" i="14"/>
  <c r="G18" i="14"/>
  <c r="H18" i="14"/>
  <c r="I18" i="14"/>
  <c r="J26" i="14" l="1"/>
  <c r="J19" i="14"/>
  <c r="I26" i="14" l="1"/>
  <c r="P32" i="14"/>
  <c r="D30" i="14" l="1"/>
  <c r="I30" i="14"/>
  <c r="J30" i="14"/>
  <c r="K30" i="14"/>
  <c r="L30" i="14"/>
  <c r="M30" i="14"/>
  <c r="N30" i="14"/>
  <c r="C30" i="14"/>
  <c r="I19" i="14"/>
  <c r="H26" i="14" l="1"/>
  <c r="H19" i="14"/>
  <c r="G26" i="14" l="1"/>
  <c r="G30" i="14" s="1"/>
  <c r="G19" i="14"/>
  <c r="F26" i="14" l="1"/>
  <c r="F30" i="14" s="1"/>
  <c r="F19" i="14"/>
  <c r="P12" i="14" l="1"/>
  <c r="E19" i="14" l="1"/>
  <c r="P19" i="14" s="1"/>
  <c r="E26" i="14" l="1"/>
  <c r="E30" i="14" s="1"/>
  <c r="P25" i="14"/>
  <c r="N22" i="14"/>
  <c r="M22" i="14"/>
  <c r="M34" i="14" s="1"/>
  <c r="L22" i="14"/>
  <c r="K22" i="14"/>
  <c r="J22" i="14"/>
  <c r="I22" i="14"/>
  <c r="G22" i="14"/>
  <c r="F22" i="14"/>
  <c r="F34" i="14" s="1"/>
  <c r="D22" i="14"/>
  <c r="C22" i="14"/>
  <c r="C34" i="14" s="1"/>
  <c r="P20" i="14"/>
  <c r="E22" i="14"/>
  <c r="P15" i="14"/>
  <c r="P14" i="14"/>
  <c r="P13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34" i="14" l="1"/>
  <c r="P30" i="14"/>
  <c r="K34" i="14"/>
  <c r="H34" i="14"/>
  <c r="I34" i="14"/>
  <c r="P26" i="14"/>
  <c r="J34" i="14"/>
  <c r="L34" i="14"/>
  <c r="D34" i="14"/>
  <c r="N34" i="14"/>
  <c r="P8" i="14"/>
  <c r="E34" i="14"/>
  <c r="P22" i="14"/>
  <c r="P18" i="14"/>
  <c r="P34" i="14" l="1"/>
  <c r="C3" i="13" s="1"/>
</calcChain>
</file>

<file path=xl/sharedStrings.xml><?xml version="1.0" encoding="utf-8"?>
<sst xmlns="http://schemas.openxmlformats.org/spreadsheetml/2006/main" count="48" uniqueCount="46">
  <si>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</si>
  <si>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</si>
  <si>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</si>
  <si>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</si>
  <si>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</si>
  <si>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</si>
  <si>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</si>
  <si>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</si>
  <si>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</si>
  <si>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</si>
  <si>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</si>
  <si>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</si>
  <si>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</si>
  <si>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</si>
  <si>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</si>
  <si>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</si>
  <si>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</si>
  <si>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</si>
  <si>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</si>
  <si>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</si>
  <si>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</si>
  <si>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</si>
  <si>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</si>
  <si>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</si>
  <si>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</si>
  <si>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</si>
  <si>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</si>
  <si>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</si>
  <si>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</si>
  <si>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</si>
  <si>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</si>
  <si>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</si>
  <si>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</si>
  <si>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</si>
  <si>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</si>
  <si>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</si>
  <si>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</si>
  <si>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</si>
  <si>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</si>
  <si>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</si>
  <si>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</si>
  <si>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</si>
  <si>
    <t>Solde Congé</t>
  </si>
  <si>
    <t>Acompte Remboursé</t>
  </si>
  <si>
    <t>Acompte Versé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</si>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</sst>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10" fillId="11" borderId="1" xfId="0" applyFont="1" applyFill="1" applyBorder="1" applyProtection="1">
      <protection locked="0"/>
    </xf>
    <xf numFmtId="0" fontId="10" fillId="11" borderId="7" xfId="0" applyFont="1" applyFill="1" applyBorder="1"/>
    <xf numFmtId="0" fontId="10" fillId="11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4" fontId="1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zoomScale="107"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8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18</v>
      </c>
      <c r="C6" s="35"/>
      <c r="D6" s="35"/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/>
      <c r="L6" s="37"/>
      <c r="M6" s="37"/>
      <c r="N6" s="37"/>
      <c r="O6" s="36"/>
      <c r="P6" s="55">
        <f>SUM(C6:N6)</f>
        <v>120</v>
      </c>
    </row>
    <row r="7" spans="2:16" x14ac:dyDescent="0.3">
      <c r="B7" s="9" t="s">
        <v>19</v>
      </c>
      <c r="C7" s="37"/>
      <c r="D7" s="37"/>
      <c r="E7" s="37">
        <v>20</v>
      </c>
      <c r="F7" s="37">
        <v>19.5</v>
      </c>
      <c r="G7" s="37">
        <v>20</v>
      </c>
      <c r="H7" s="37">
        <v>20</v>
      </c>
      <c r="I7" s="37">
        <v>20</v>
      </c>
      <c r="J7" s="37">
        <v>12</v>
      </c>
      <c r="K7" s="37"/>
      <c r="L7" s="37"/>
      <c r="M7" s="37"/>
      <c r="N7" s="37"/>
      <c r="O7" s="36"/>
      <c r="P7" s="55">
        <f>SUM(C7:N7)</f>
        <v>111.5</v>
      </c>
    </row>
    <row r="8" spans="2:16" x14ac:dyDescent="0.3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-0.5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-8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-8.5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37</v>
      </c>
      <c r="C11" s="11"/>
      <c r="D11" s="11"/>
      <c r="E11" s="11">
        <v>20</v>
      </c>
      <c r="F11" s="11">
        <v>19.5</v>
      </c>
      <c r="G11" s="11">
        <v>16</v>
      </c>
      <c r="H11" s="11">
        <v>19</v>
      </c>
      <c r="I11" s="11">
        <v>18</v>
      </c>
      <c r="J11" s="11">
        <v>9</v>
      </c>
      <c r="K11" s="11"/>
      <c r="L11" s="11"/>
      <c r="M11" s="11"/>
      <c r="N11" s="11"/>
      <c r="P11" s="56">
        <f>SUM(C11:N11)</f>
        <v>101.5</v>
      </c>
    </row>
    <row r="12" spans="2:16" x14ac:dyDescent="0.3">
      <c r="B12" s="9" t="s">
        <v>38</v>
      </c>
      <c r="C12" s="60"/>
      <c r="D12" s="60"/>
      <c r="E12" s="60">
        <v>4</v>
      </c>
      <c r="F12" s="60">
        <v>4</v>
      </c>
      <c r="G12" s="60">
        <v>8</v>
      </c>
      <c r="H12" s="60">
        <v>7</v>
      </c>
      <c r="I12" s="60">
        <v>6</v>
      </c>
      <c r="J12" s="60">
        <v>3</v>
      </c>
      <c r="K12" s="60"/>
      <c r="L12" s="60"/>
      <c r="M12" s="60"/>
      <c r="N12" s="60"/>
      <c r="P12" s="56">
        <f>SUM(C12:N12)</f>
        <v>32</v>
      </c>
    </row>
    <row r="13" spans="2:16" x14ac:dyDescent="0.3">
      <c r="B13" s="9" t="s">
        <v>14</v>
      </c>
      <c r="C13" s="12"/>
      <c r="D13" s="12"/>
      <c r="E13" s="12"/>
      <c r="F13" s="12"/>
      <c r="G13" s="12"/>
      <c r="H13" s="12"/>
      <c r="I13" s="12">
        <v>4</v>
      </c>
      <c r="J13" s="12">
        <v>10</v>
      </c>
      <c r="K13" s="12"/>
      <c r="L13" s="12"/>
      <c r="M13" s="12"/>
      <c r="N13" s="12"/>
      <c r="P13" s="56">
        <f>SUM(C13:N13)</f>
        <v>14</v>
      </c>
    </row>
    <row r="14" spans="2:16" x14ac:dyDescent="0.3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39</v>
      </c>
      <c r="C18" s="10"/>
      <c r="D18" s="10"/>
      <c r="E18" s="10">
        <f>E11*Params!$C$5*(1-Params!$C$3)-Params!$C$4</f>
        <v>9125</v>
      </c>
      <c r="F18" s="10">
        <f>F11*Params!$C$5*(1-Params!$C$3)-Params!$C$4</f>
        <v>8895</v>
      </c>
      <c r="G18" s="10">
        <f>G11*Params!$C$5*(1-Params!$C$3)-Params!$C$4</f>
        <v>7285</v>
      </c>
      <c r="H18" s="10">
        <f>H11*Params!$C$5*(1-Params!$C$3)-Params!$C$4</f>
        <v>8665</v>
      </c>
      <c r="I18" s="10">
        <f>I11*Params!$C$5*(1-Params!$C$3)-Params!$C$4</f>
        <v>8205</v>
      </c>
      <c r="J18" s="10">
        <f>J11*Params!$C$5*(1-Params!$C$3)-Params!$C$4</f>
        <v>4065</v>
      </c>
      <c r="K18" s="10"/>
      <c r="L18" s="10"/>
      <c r="M18" s="10"/>
      <c r="N18" s="10"/>
      <c r="O18" s="4"/>
      <c r="P18" s="41">
        <f>SUM(C18:N18)</f>
        <v>46240</v>
      </c>
    </row>
    <row r="19" spans="2:16" x14ac:dyDescent="0.3">
      <c r="B19" s="9" t="s">
        <v>40</v>
      </c>
      <c r="C19" s="10"/>
      <c r="D19" s="10"/>
      <c r="E19" s="10">
        <f>E12*Params!$C$5*(1-Params!$C$3)</f>
        <v>1840</v>
      </c>
      <c r="F19" s="10">
        <f>F12*Params!$C$5*(1-Params!$C$3)</f>
        <v>1840</v>
      </c>
      <c r="G19" s="10">
        <f>G12*Params!$C$5*(1-Params!$C$3)</f>
        <v>3680</v>
      </c>
      <c r="H19" s="10">
        <f>H12*Params!$C$5*(1-Params!$C$3)</f>
        <v>3220</v>
      </c>
      <c r="I19" s="10">
        <f>I12*Params!$C$5*(1-Params!$C$3)</f>
        <v>2760</v>
      </c>
      <c r="J19" s="10">
        <f>J12*Params!$C$5*(1-Params!$C$3)</f>
        <v>1380</v>
      </c>
      <c r="K19" s="10"/>
      <c r="L19" s="10"/>
      <c r="M19" s="10"/>
      <c r="N19" s="10"/>
      <c r="O19" s="4"/>
      <c r="P19" s="41">
        <f>SUM(C19:N19)</f>
        <v>14720</v>
      </c>
    </row>
    <row r="20" spans="2:16" x14ac:dyDescent="0.3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70" t="s">
        <v>45</v>
      </c>
      <c r="C21" s="71"/>
      <c r="D21" s="71"/>
      <c r="E21" s="71"/>
      <c r="F21" s="71"/>
      <c r="G21" s="71"/>
      <c r="H21" s="71">
        <v>72.84</v>
      </c>
      <c r="I21" s="71"/>
      <c r="J21" s="71"/>
      <c r="K21" s="71"/>
      <c r="L21" s="71"/>
      <c r="M21" s="71"/>
      <c r="N21" s="71"/>
      <c r="O21" s="4"/>
      <c r="P21" s="72"/>
    </row>
    <row r="22" spans="2:16" x14ac:dyDescent="0.3">
      <c r="B22" s="27" t="s">
        <v>2</v>
      </c>
      <c r="C22" s="28">
        <f t="shared" ref="C22:N22" si="1">SUM(C18:C20)</f>
        <v>0</v>
      </c>
      <c r="D22" s="28">
        <f t="shared" si="1"/>
        <v>0</v>
      </c>
      <c r="E22" s="28">
        <f t="shared" si="1"/>
        <v>10965</v>
      </c>
      <c r="F22" s="28">
        <f t="shared" si="1"/>
        <v>10735</v>
      </c>
      <c r="G22" s="28">
        <f t="shared" si="1"/>
        <v>10965</v>
      </c>
      <c r="H22" s="28">
        <f>SUM(H18:H21)</f>
        <v>11957.84</v>
      </c>
      <c r="I22" s="28">
        <f t="shared" si="1"/>
        <v>10965</v>
      </c>
      <c r="J22" s="28">
        <f t="shared" si="1"/>
        <v>5445</v>
      </c>
      <c r="K22" s="28">
        <f t="shared" si="1"/>
        <v>0</v>
      </c>
      <c r="L22" s="28">
        <f t="shared" si="1"/>
        <v>0</v>
      </c>
      <c r="M22" s="28">
        <f t="shared" si="1"/>
        <v>0</v>
      </c>
      <c r="N22" s="28">
        <f t="shared" si="1"/>
        <v>0</v>
      </c>
      <c r="O22" s="5"/>
      <c r="P22" s="42">
        <f>SUM(C22:O22)</f>
        <v>61032.84</v>
      </c>
    </row>
    <row r="23" spans="2:16" x14ac:dyDescent="0.3"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"/>
    </row>
    <row r="24" spans="2:16" x14ac:dyDescent="0.3">
      <c r="B24" s="29" t="s">
        <v>1</v>
      </c>
      <c r="C24" s="30"/>
      <c r="D24" s="30"/>
      <c r="E24" s="30"/>
      <c r="F24" s="32"/>
      <c r="G24" s="30"/>
      <c r="H24" s="32"/>
      <c r="I24" s="30"/>
      <c r="J24" s="32"/>
      <c r="K24" s="30"/>
      <c r="L24" s="32"/>
      <c r="M24" s="30"/>
      <c r="N24" s="32"/>
      <c r="O24" s="4"/>
      <c r="P24" s="53"/>
    </row>
    <row r="25" spans="2:16" x14ac:dyDescent="0.3">
      <c r="B25" s="9" t="s">
        <v>6</v>
      </c>
      <c r="C25" s="10"/>
      <c r="D25" s="10"/>
      <c r="E25" s="10">
        <v>6664.12</v>
      </c>
      <c r="F25" s="10">
        <v>6661.31</v>
      </c>
      <c r="G25" s="10">
        <v>6661.31</v>
      </c>
      <c r="H25" s="10">
        <v>6307.31</v>
      </c>
      <c r="I25" s="10">
        <v>6256.95</v>
      </c>
      <c r="J25" s="10">
        <v>6307.31</v>
      </c>
      <c r="K25" s="10"/>
      <c r="L25" s="10"/>
      <c r="M25" s="10"/>
      <c r="N25" s="10"/>
      <c r="O25" s="4"/>
      <c r="P25" s="43">
        <f>SUM(C25:N25)</f>
        <v>38858.310000000005</v>
      </c>
    </row>
    <row r="26" spans="2:16" x14ac:dyDescent="0.3">
      <c r="B26" s="9" t="s">
        <v>7</v>
      </c>
      <c r="C26" s="10"/>
      <c r="D26" s="10"/>
      <c r="E26" s="10">
        <f>921.6+1531.09</f>
        <v>2452.69</v>
      </c>
      <c r="F26" s="10">
        <f>924.41+1532.24</f>
        <v>2456.65</v>
      </c>
      <c r="G26" s="10">
        <f>924.41+1538.8</f>
        <v>2463.21</v>
      </c>
      <c r="H26" s="10">
        <f>924.41+1532.23</f>
        <v>2456.64</v>
      </c>
      <c r="I26" s="10">
        <f>1474.77+2418.28</f>
        <v>3893.05</v>
      </c>
      <c r="J26" s="10">
        <f>924.41+1542.76</f>
        <v>2467.17</v>
      </c>
      <c r="K26" s="10"/>
      <c r="L26" s="10"/>
      <c r="M26" s="10"/>
      <c r="N26" s="10"/>
      <c r="O26" s="4"/>
      <c r="P26" s="43">
        <f>SUM(C26:N26)</f>
        <v>16189.410000000002</v>
      </c>
    </row>
    <row r="27" spans="2:16" x14ac:dyDescent="0.3">
      <c r="B27" s="9" t="s">
        <v>41</v>
      </c>
      <c r="C27" s="10"/>
      <c r="D27" s="10"/>
      <c r="E27" s="10"/>
      <c r="F27" s="10">
        <v>396.01</v>
      </c>
      <c r="G27" s="10"/>
      <c r="H27" s="10"/>
      <c r="I27" s="10"/>
      <c r="J27" s="10"/>
      <c r="K27" s="10"/>
      <c r="L27" s="10"/>
      <c r="M27" s="10"/>
      <c r="N27" s="10"/>
      <c r="O27" s="4"/>
      <c r="P27" s="43"/>
    </row>
    <row r="28" spans="2:16" x14ac:dyDescent="0.3">
      <c r="B28" s="9" t="s">
        <v>44</v>
      </c>
      <c r="C28" s="10"/>
      <c r="D28" s="10"/>
      <c r="E28" s="10"/>
      <c r="F28" s="10"/>
      <c r="G28" s="10"/>
      <c r="H28" s="10"/>
      <c r="I28" s="10">
        <v>2500</v>
      </c>
      <c r="J28" s="10"/>
      <c r="K28" s="10"/>
      <c r="L28" s="10"/>
      <c r="M28" s="10"/>
      <c r="N28" s="10"/>
      <c r="O28" s="4"/>
      <c r="P28" s="43"/>
    </row>
    <row r="29" spans="2:16" x14ac:dyDescent="0.3">
      <c r="B29" s="70" t="s">
        <v>45</v>
      </c>
      <c r="C29" s="71"/>
      <c r="D29" s="71"/>
      <c r="E29" s="71"/>
      <c r="F29" s="71"/>
      <c r="G29" s="71"/>
      <c r="H29" s="71">
        <v>72.84</v>
      </c>
      <c r="I29" s="71"/>
      <c r="J29" s="71"/>
      <c r="K29" s="71"/>
      <c r="L29" s="71"/>
      <c r="M29" s="71"/>
      <c r="N29" s="71"/>
      <c r="O29" s="4"/>
      <c r="P29" s="43"/>
    </row>
    <row r="30" spans="2:16" x14ac:dyDescent="0.3">
      <c r="B30" s="8" t="s">
        <v>3</v>
      </c>
      <c r="C30" s="44">
        <f>SUM(C25:C28)</f>
        <v>0</v>
      </c>
      <c r="D30" s="44">
        <f t="shared" ref="D30:N30" si="2">SUM(D25:D28)</f>
        <v>0</v>
      </c>
      <c r="E30" s="44">
        <f t="shared" si="2"/>
        <v>9116.81</v>
      </c>
      <c r="F30" s="44">
        <f t="shared" si="2"/>
        <v>9513.9700000000012</v>
      </c>
      <c r="G30" s="44">
        <f t="shared" si="2"/>
        <v>9124.52</v>
      </c>
      <c r="H30" s="44">
        <f>SUM(H25:H29)</f>
        <v>8836.7900000000009</v>
      </c>
      <c r="I30" s="44">
        <f t="shared" si="2"/>
        <v>12650</v>
      </c>
      <c r="J30" s="44">
        <f t="shared" si="2"/>
        <v>8774.48</v>
      </c>
      <c r="K30" s="44">
        <f t="shared" si="2"/>
        <v>0</v>
      </c>
      <c r="L30" s="44">
        <f t="shared" si="2"/>
        <v>0</v>
      </c>
      <c r="M30" s="44">
        <f t="shared" si="2"/>
        <v>0</v>
      </c>
      <c r="N30" s="44">
        <f t="shared" si="2"/>
        <v>0</v>
      </c>
      <c r="O30" s="4"/>
      <c r="P30" s="58">
        <f>SUM(C30:N30)</f>
        <v>58016.569999999992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1" t="s">
        <v>43</v>
      </c>
      <c r="C32" s="62"/>
      <c r="D32" s="62"/>
      <c r="E32" s="62"/>
      <c r="F32" s="62"/>
      <c r="G32" s="62"/>
      <c r="H32" s="62"/>
      <c r="I32" s="62">
        <v>2500</v>
      </c>
      <c r="J32" s="62"/>
      <c r="K32" s="62"/>
      <c r="L32" s="62"/>
      <c r="M32" s="62"/>
      <c r="N32" s="63"/>
      <c r="O32" s="5"/>
      <c r="P32" s="64">
        <f>SUM(C32:N32)</f>
        <v>2500</v>
      </c>
    </row>
    <row r="33" spans="2:16" x14ac:dyDescent="0.3"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5"/>
    </row>
    <row r="34" spans="2:16" x14ac:dyDescent="0.3">
      <c r="B34" s="46" t="s">
        <v>34</v>
      </c>
      <c r="C34" s="47">
        <f t="shared" ref="C34:N34" si="3">C22-C30</f>
        <v>0</v>
      </c>
      <c r="D34" s="47">
        <f t="shared" si="3"/>
        <v>0</v>
      </c>
      <c r="E34" s="47">
        <f t="shared" si="3"/>
        <v>1848.1900000000005</v>
      </c>
      <c r="F34" s="47">
        <f t="shared" si="3"/>
        <v>1221.0299999999988</v>
      </c>
      <c r="G34" s="47">
        <f t="shared" si="3"/>
        <v>1840.4799999999996</v>
      </c>
      <c r="H34" s="47">
        <f t="shared" si="3"/>
        <v>3121.0499999999993</v>
      </c>
      <c r="I34" s="47">
        <f t="shared" si="3"/>
        <v>-1685</v>
      </c>
      <c r="J34" s="47">
        <f t="shared" si="3"/>
        <v>-3329.4799999999996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P34" s="57">
        <f>SUM(C34:O34)</f>
        <v>3016.2699999999986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21</v>
      </c>
      <c r="C2" s="68"/>
    </row>
    <row r="3" spans="2:3" ht="30" customHeight="1" x14ac:dyDescent="0.3">
      <c r="B3" s="33" t="s">
        <v>11</v>
      </c>
      <c r="C3" s="34">
        <v>0.08</v>
      </c>
    </row>
    <row r="4" spans="2:3" ht="30" customHeight="1" x14ac:dyDescent="0.3">
      <c r="B4" s="33" t="s">
        <v>12</v>
      </c>
      <c r="C4" s="33">
        <v>75</v>
      </c>
    </row>
    <row r="5" spans="2:3" ht="30" customHeight="1" x14ac:dyDescent="0.3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21875" customWidth="1"/>
  </cols>
  <sheetData>
    <row r="2" spans="2:3" ht="17.100000000000001" customHeight="1" x14ac:dyDescent="0.3">
      <c r="B2" s="69" t="s">
        <v>31</v>
      </c>
      <c r="C2" s="69"/>
    </row>
    <row r="3" spans="2:3" ht="17.100000000000001" customHeight="1" x14ac:dyDescent="0.3">
      <c r="B3" s="38" t="s">
        <v>32</v>
      </c>
      <c r="C3" s="39">
        <f>'2025'!P34</f>
        <v>3016.2699999999986</v>
      </c>
    </row>
    <row r="4" spans="2:3" ht="17.100000000000001" customHeight="1" x14ac:dyDescent="0.3">
      <c r="B4" s="38" t="s">
        <v>35</v>
      </c>
      <c r="C4" s="40">
        <f>'2025'!P13</f>
        <v>14</v>
      </c>
    </row>
    <row r="5" spans="2:3" x14ac:dyDescent="0.3">
      <c r="B5" t="s">
        <v>42</v>
      </c>
      <c r="C5">
        <f>(6*1)-C4</f>
        <v>-8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2025-09-10T12:40:15Z</dcterms:modified>
</cp:coreProperties>
</file>