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D4FAA70D-5C79-493C-AEE0-29A07E1125D9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'2025'!$B$36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'2025'!$B$35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'2025'!$B$33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'2025'!$B$27</definedName>
    <definedName name="SORTIES_CHARGES_SOCIALES_PATRONALES">#REF!</definedName>
    <definedName name="SORTIES_FRAIS_KM" localSheetId="0">'2025'!$B$28</definedName>
    <definedName name="SORTIES_FRAIS_PEE_AMUNDI" localSheetId="0">'2025'!$B$26</definedName>
    <definedName name="SORTIES_FRAIS_PEE_AMUNDI">#REF!</definedName>
    <definedName name="SORTIES_INTERESSEMENT" localSheetId="0">'2025'!#REF!</definedName>
    <definedName name="SORTIES_INTERESSEMENT">#REF!</definedName>
    <definedName name="SORTIES_INTERESSEMENT_CSG_CRDS">'2025'!$B$25</definedName>
    <definedName name="SORTIES_INTERSSEMENT_NET">'2025'!$B$24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'2025'!$B$31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7" i="14" l="1"/>
  <c r="J25" i="14"/>
  <c r="J24" i="14"/>
  <c r="J26" i="14" s="1"/>
  <c r="J17" i="14" l="1"/>
  <c r="I25" i="14" l="1"/>
  <c r="I24" i="14"/>
  <c r="I26" i="14" s="1"/>
  <c r="I27" i="14"/>
  <c r="I17" i="14"/>
  <c r="H27" i="14" l="1"/>
  <c r="H24" i="14"/>
  <c r="H25" i="14"/>
  <c r="H26" i="14"/>
  <c r="H17" i="14"/>
  <c r="G27" i="14" l="1"/>
  <c r="G25" i="14"/>
  <c r="G24" i="14"/>
  <c r="G26" i="14" s="1"/>
  <c r="G17" i="14"/>
  <c r="P18" i="14" l="1"/>
  <c r="P19" i="14"/>
  <c r="P28" i="14"/>
  <c r="P29" i="14"/>
  <c r="P30" i="14"/>
  <c r="F27" i="14"/>
  <c r="F25" i="14"/>
  <c r="F24" i="14"/>
  <c r="F26" i="14" s="1"/>
  <c r="F17" i="14"/>
  <c r="F31" i="14" l="1"/>
  <c r="G31" i="14"/>
  <c r="H31" i="14"/>
  <c r="I31" i="14"/>
  <c r="J31" i="14"/>
  <c r="K31" i="14"/>
  <c r="L31" i="14"/>
  <c r="M31" i="14"/>
  <c r="N31" i="14"/>
  <c r="E25" i="14" l="1"/>
  <c r="P25" i="14" s="1"/>
  <c r="E24" i="14"/>
  <c r="P24" i="14" s="1"/>
  <c r="E26" i="14" l="1"/>
  <c r="P26" i="14" s="1"/>
  <c r="D27" i="14" l="1"/>
  <c r="D31" i="14" s="1"/>
  <c r="D17" i="14"/>
  <c r="D20" i="14" s="1"/>
  <c r="P36" i="14"/>
  <c r="P35" i="14"/>
  <c r="E27" i="14"/>
  <c r="E31" i="14" s="1"/>
  <c r="C27" i="14"/>
  <c r="P23" i="14"/>
  <c r="N20" i="14"/>
  <c r="M20" i="14"/>
  <c r="L20" i="14"/>
  <c r="K20" i="14"/>
  <c r="J20" i="14"/>
  <c r="I20" i="14"/>
  <c r="I33" i="14" s="1"/>
  <c r="H20" i="14"/>
  <c r="H33" i="14" s="1"/>
  <c r="G20" i="14"/>
  <c r="F20" i="14"/>
  <c r="E17" i="14"/>
  <c r="E20" i="14" s="1"/>
  <c r="C17" i="14"/>
  <c r="C20" i="14" s="1"/>
  <c r="P14" i="14"/>
  <c r="P13" i="14"/>
  <c r="P12" i="14"/>
  <c r="C4" i="13" s="1"/>
  <c r="C5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C31" i="14" l="1"/>
  <c r="P27" i="14"/>
  <c r="C33" i="14"/>
  <c r="J33" i="14"/>
  <c r="K33" i="14"/>
  <c r="M33" i="14"/>
  <c r="F33" i="14"/>
  <c r="N33" i="14"/>
  <c r="G33" i="14"/>
  <c r="P8" i="14"/>
  <c r="E33" i="14"/>
  <c r="L33" i="14"/>
  <c r="P31" i="14"/>
  <c r="D33" i="14"/>
  <c r="P17" i="14"/>
  <c r="P20" i="14"/>
  <c r="P33" i="14" l="1"/>
  <c r="C3" i="13" s="1"/>
</calcChain>
</file>

<file path=xl/sharedStrings.xml><?xml version="1.0" encoding="utf-8"?>
<sst xmlns="http://schemas.openxmlformats.org/spreadsheetml/2006/main" count="50" uniqueCount="49">
  <si>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</si>
  <si>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</si>
  <si>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</si>
  <si>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</si>
  <si>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</si>
  <si>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</si>
  <si>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</si>
  <si>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</si>
  <si>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</si>
  <si>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</si>
  <si>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</si>
  <si>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</si>
  <si>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</si>
  <si>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</si>
  <si>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</si>
  <si>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</si>
  <si>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</si>
  <si>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</si>
  <si>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</si>
  <si>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</si>
  <si>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</si>
  <si>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</si>
  <si>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</si>
  <si>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</si>
  <si>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</si>
  <si>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</si>
  <si>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</si>
  <si>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</si>
  <si>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</si>
  <si>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</si>
  <si>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</si>
  <si>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</si>
  <si>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</si>
  <si>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</si>
  <si>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</si>
  <si>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</si>
  <si>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</si>
  <si>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</si>
  <si>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</si>
  <si>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</si>
  <si>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</si>
  <si>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</si>
  <si>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NETPOWER</t>
  </si>
  <si>
    <t>Intéressement Net</t>
  </si>
  <si>
    <t>CSG/CRDS Intéressement</t>
  </si>
  <si>
    <t>Frais PEE Amundi</t>
  </si>
  <si>
    <t>Avance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</si>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</sst>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0" fillId="0" borderId="5" xfId="0" applyFont="1" applyBorder="1" applyProtection="1">
      <protection locked="0"/>
    </xf>
    <xf numFmtId="4" fontId="11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6"/>
  <sheetViews>
    <sheetView topLeftCell="A3" workbookViewId="0">
      <selection activeCell="J37" sqref="J3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7" t="s">
        <v>9</v>
      </c>
    </row>
    <row r="2" spans="2:16" x14ac:dyDescent="0.3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18</v>
      </c>
      <c r="K6" s="37"/>
      <c r="L6" s="37"/>
      <c r="M6" s="37"/>
      <c r="N6" s="37"/>
      <c r="O6" s="36"/>
      <c r="P6" s="57">
        <f>SUM(C6:N6)</f>
        <v>146</v>
      </c>
    </row>
    <row r="7" spans="2:16" x14ac:dyDescent="0.3">
      <c r="B7" s="9" t="s">
        <v>21</v>
      </c>
      <c r="C7" s="37">
        <v>22</v>
      </c>
      <c r="D7" s="37">
        <v>20</v>
      </c>
      <c r="E7" s="37">
        <v>11</v>
      </c>
      <c r="F7" s="37">
        <v>18</v>
      </c>
      <c r="G7" s="37">
        <v>12</v>
      </c>
      <c r="H7" s="37">
        <v>20</v>
      </c>
      <c r="I7" s="37">
        <v>21</v>
      </c>
      <c r="J7" s="37">
        <v>20</v>
      </c>
      <c r="K7" s="37"/>
      <c r="L7" s="37"/>
      <c r="M7" s="37"/>
      <c r="N7" s="37"/>
      <c r="O7" s="36"/>
      <c r="P7" s="57">
        <f>SUM(C7:N7)</f>
        <v>144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-7</v>
      </c>
      <c r="F8" s="63">
        <f t="shared" si="0"/>
        <v>0</v>
      </c>
      <c r="G8" s="63">
        <f t="shared" si="0"/>
        <v>-6</v>
      </c>
      <c r="H8" s="63">
        <f t="shared" si="0"/>
        <v>2</v>
      </c>
      <c r="I8" s="63">
        <f t="shared" si="0"/>
        <v>3</v>
      </c>
      <c r="J8" s="63">
        <f t="shared" si="0"/>
        <v>2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11</v>
      </c>
      <c r="F11" s="11">
        <v>18</v>
      </c>
      <c r="G11" s="11">
        <v>12</v>
      </c>
      <c r="H11" s="11">
        <v>20</v>
      </c>
      <c r="I11" s="11">
        <v>21</v>
      </c>
      <c r="J11" s="11">
        <v>20</v>
      </c>
      <c r="K11" s="11"/>
      <c r="L11" s="11"/>
      <c r="M11" s="11"/>
      <c r="N11" s="11"/>
      <c r="P11" s="58">
        <f>SUM(C11:N11)</f>
        <v>144</v>
      </c>
    </row>
    <row r="12" spans="2:16" x14ac:dyDescent="0.3">
      <c r="B12" s="9" t="s">
        <v>16</v>
      </c>
      <c r="C12" s="12"/>
      <c r="D12" s="12"/>
      <c r="E12" s="12">
        <v>10</v>
      </c>
      <c r="F12" s="12">
        <v>3</v>
      </c>
      <c r="G12" s="12">
        <v>7</v>
      </c>
      <c r="H12" s="12"/>
      <c r="I12" s="12">
        <v>1</v>
      </c>
      <c r="J12" s="12"/>
      <c r="K12" s="12"/>
      <c r="L12" s="12"/>
      <c r="M12" s="12"/>
      <c r="N12" s="12"/>
      <c r="P12" s="58">
        <f>SUM(C12:N12)</f>
        <v>21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12773.351999999999</v>
      </c>
      <c r="D17" s="10">
        <f>D11*Params!$C$5*(1-Params!$C$3)-Params!$C$4</f>
        <v>11605.32</v>
      </c>
      <c r="E17" s="10">
        <f>E11*Params!$C$5*(1-Params!$C$3)-Params!$C$4</f>
        <v>6349.1759999999995</v>
      </c>
      <c r="F17" s="10">
        <f>F11*Params!$C$5*(1-Params!$C$3)-Params!$C$4</f>
        <v>10437.288</v>
      </c>
      <c r="G17" s="10">
        <f>G11*Params!$C$5*(1-Params!$C$3)-Params!$C$4</f>
        <v>6933.192</v>
      </c>
      <c r="H17" s="10">
        <f>H11*Params!$C$5*(1-Params!$C$3)-Params!$C$4</f>
        <v>11605.32</v>
      </c>
      <c r="I17" s="10">
        <f>I11*Params!$C$5*(1-Params!$C$3)-Params!$C$4</f>
        <v>12189.335999999999</v>
      </c>
      <c r="J17" s="10">
        <f>J11*Params!$C$5*(1-Params!$C$3)-Params!$C$4</f>
        <v>11605.32</v>
      </c>
      <c r="K17" s="10"/>
      <c r="L17" s="10"/>
      <c r="M17" s="10"/>
      <c r="N17" s="10"/>
      <c r="O17" s="4"/>
      <c r="P17" s="41">
        <f>SUM(C17:N17)</f>
        <v>83498.304000000004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 t="shared" ref="P18:P19" si="1">SUM(C18:N18)</f>
        <v>0</v>
      </c>
    </row>
    <row r="19" spans="2:16" x14ac:dyDescent="0.3">
      <c r="B19" s="55" t="s">
        <v>42</v>
      </c>
      <c r="C19" s="64">
        <v>-2955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41">
        <f t="shared" si="1"/>
        <v>-2955</v>
      </c>
    </row>
    <row r="20" spans="2:16" x14ac:dyDescent="0.3">
      <c r="B20" s="27" t="s">
        <v>2</v>
      </c>
      <c r="C20" s="28">
        <f>SUM(C17:C19)</f>
        <v>9818.351999999999</v>
      </c>
      <c r="D20" s="28">
        <f t="shared" ref="D20:N20" si="2">SUM(D17:D18)</f>
        <v>11605.32</v>
      </c>
      <c r="E20" s="28">
        <f t="shared" si="2"/>
        <v>6349.1759999999995</v>
      </c>
      <c r="F20" s="28">
        <f t="shared" si="2"/>
        <v>10437.288</v>
      </c>
      <c r="G20" s="28">
        <f t="shared" si="2"/>
        <v>6933.192</v>
      </c>
      <c r="H20" s="28">
        <f t="shared" si="2"/>
        <v>11605.32</v>
      </c>
      <c r="I20" s="28">
        <f t="shared" si="2"/>
        <v>12189.335999999999</v>
      </c>
      <c r="J20" s="28">
        <f t="shared" si="2"/>
        <v>11605.32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5"/>
      <c r="P20" s="42">
        <f>SUM(C20:O20)</f>
        <v>80543.304000000004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5938.84</v>
      </c>
      <c r="D23" s="10">
        <v>1204.7</v>
      </c>
      <c r="E23" s="10">
        <v>5002.51</v>
      </c>
      <c r="F23" s="10">
        <v>5002.51</v>
      </c>
      <c r="G23" s="10">
        <v>5002.51</v>
      </c>
      <c r="H23" s="10">
        <v>5002.51</v>
      </c>
      <c r="I23" s="10">
        <v>5002.51</v>
      </c>
      <c r="J23" s="10">
        <v>5002.51</v>
      </c>
      <c r="K23" s="10"/>
      <c r="L23" s="10"/>
      <c r="M23" s="10"/>
      <c r="N23" s="10"/>
      <c r="O23" s="4"/>
      <c r="P23" s="43">
        <f>SUM(C23:N23)</f>
        <v>37158.600000000006</v>
      </c>
    </row>
    <row r="24" spans="2:16" x14ac:dyDescent="0.3">
      <c r="B24" s="9" t="s">
        <v>43</v>
      </c>
      <c r="C24" s="10"/>
      <c r="D24" s="10"/>
      <c r="E24" s="10">
        <f t="shared" ref="E24:J24" si="3">(6249.83/5)*(1-9.7%)</f>
        <v>1128.719298</v>
      </c>
      <c r="F24" s="10">
        <f t="shared" si="3"/>
        <v>1128.719298</v>
      </c>
      <c r="G24" s="10">
        <f t="shared" si="3"/>
        <v>1128.719298</v>
      </c>
      <c r="H24" s="10">
        <f t="shared" si="3"/>
        <v>1128.719298</v>
      </c>
      <c r="I24" s="10">
        <f t="shared" si="3"/>
        <v>1128.719298</v>
      </c>
      <c r="J24" s="10">
        <f t="shared" si="3"/>
        <v>1128.719298</v>
      </c>
      <c r="K24" s="10"/>
      <c r="L24" s="10"/>
      <c r="M24" s="10"/>
      <c r="N24" s="10"/>
      <c r="O24" s="4"/>
      <c r="P24" s="43">
        <f t="shared" ref="P24:P30" si="4">SUM(C24:N24)</f>
        <v>6772.3157879999999</v>
      </c>
    </row>
    <row r="25" spans="2:16" x14ac:dyDescent="0.3">
      <c r="B25" s="65" t="s">
        <v>44</v>
      </c>
      <c r="C25" s="10"/>
      <c r="D25" s="10"/>
      <c r="E25" s="66">
        <f t="shared" ref="E25:J25" si="5">(6249.83/5)*9.7%</f>
        <v>121.24670199999997</v>
      </c>
      <c r="F25" s="66">
        <f t="shared" si="5"/>
        <v>121.24670199999997</v>
      </c>
      <c r="G25" s="66">
        <f t="shared" si="5"/>
        <v>121.24670199999997</v>
      </c>
      <c r="H25" s="66">
        <f t="shared" si="5"/>
        <v>121.24670199999997</v>
      </c>
      <c r="I25" s="66">
        <f t="shared" si="5"/>
        <v>121.24670199999997</v>
      </c>
      <c r="J25" s="66">
        <f t="shared" si="5"/>
        <v>121.24670199999997</v>
      </c>
      <c r="K25" s="10"/>
      <c r="L25" s="10"/>
      <c r="M25" s="10"/>
      <c r="N25" s="10"/>
      <c r="O25" s="4"/>
      <c r="P25" s="43">
        <f t="shared" si="4"/>
        <v>727.48021199999971</v>
      </c>
    </row>
    <row r="26" spans="2:16" x14ac:dyDescent="0.3">
      <c r="B26" s="65" t="s">
        <v>45</v>
      </c>
      <c r="C26" s="10"/>
      <c r="D26" s="10"/>
      <c r="E26" s="66">
        <f t="shared" ref="E26:J26" si="6">E24*0.02</f>
        <v>22.574385960000001</v>
      </c>
      <c r="F26" s="66">
        <f t="shared" si="6"/>
        <v>22.574385960000001</v>
      </c>
      <c r="G26" s="66">
        <f t="shared" si="6"/>
        <v>22.574385960000001</v>
      </c>
      <c r="H26" s="66">
        <f t="shared" si="6"/>
        <v>22.574385960000001</v>
      </c>
      <c r="I26" s="66">
        <f t="shared" si="6"/>
        <v>22.574385960000001</v>
      </c>
      <c r="J26" s="66">
        <f t="shared" si="6"/>
        <v>22.574385960000001</v>
      </c>
      <c r="K26" s="10"/>
      <c r="L26" s="10"/>
      <c r="M26" s="10"/>
      <c r="N26" s="10"/>
      <c r="O26" s="4"/>
      <c r="P26" s="43">
        <f t="shared" si="4"/>
        <v>135.44631576</v>
      </c>
    </row>
    <row r="27" spans="2:16" x14ac:dyDescent="0.3">
      <c r="B27" s="9" t="s">
        <v>8</v>
      </c>
      <c r="C27" s="10">
        <f>1341.12+2561.91</f>
        <v>3903.0299999999997</v>
      </c>
      <c r="D27" s="10">
        <f>2657.73+1372.77</f>
        <v>4030.5</v>
      </c>
      <c r="E27" s="10">
        <f>1247.32+2633.9</f>
        <v>3881.2200000000003</v>
      </c>
      <c r="F27" s="10">
        <f>1247.32+2646.36</f>
        <v>3893.6800000000003</v>
      </c>
      <c r="G27" s="10">
        <f>1247.32+2637.62</f>
        <v>3884.9399999999996</v>
      </c>
      <c r="H27" s="10">
        <f>1247.32+2642.6</f>
        <v>3889.92</v>
      </c>
      <c r="I27" s="10">
        <f>1247.32+2633.89</f>
        <v>3881.21</v>
      </c>
      <c r="J27" s="10">
        <f>1247.32+2635.13</f>
        <v>3882.45</v>
      </c>
      <c r="K27" s="10"/>
      <c r="L27" s="10"/>
      <c r="M27" s="10"/>
      <c r="N27" s="10"/>
      <c r="O27" s="4"/>
      <c r="P27" s="43">
        <f t="shared" si="4"/>
        <v>31246.95</v>
      </c>
    </row>
    <row r="28" spans="2:16" x14ac:dyDescent="0.3">
      <c r="B28" s="55" t="s">
        <v>40</v>
      </c>
      <c r="C28" s="10">
        <v>548</v>
      </c>
      <c r="D28" s="10">
        <v>508</v>
      </c>
      <c r="E28" s="10">
        <v>212.2</v>
      </c>
      <c r="F28" s="10">
        <v>283.60000000000002</v>
      </c>
      <c r="G28" s="10">
        <v>222.4</v>
      </c>
      <c r="H28" s="10">
        <v>304</v>
      </c>
      <c r="I28" s="10">
        <v>314.2</v>
      </c>
      <c r="J28" s="10">
        <v>304</v>
      </c>
      <c r="K28" s="10"/>
      <c r="L28" s="10"/>
      <c r="M28" s="10"/>
      <c r="N28" s="10"/>
      <c r="O28" s="4"/>
      <c r="P28" s="43">
        <f t="shared" si="4"/>
        <v>2696.4</v>
      </c>
    </row>
    <row r="29" spans="2:16" x14ac:dyDescent="0.3">
      <c r="B29" s="55" t="s">
        <v>46</v>
      </c>
      <c r="C29" s="64"/>
      <c r="D29" s="64">
        <v>5000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 t="shared" si="4"/>
        <v>5000</v>
      </c>
    </row>
    <row r="30" spans="2:16" x14ac:dyDescent="0.3">
      <c r="B30" s="55" t="s">
        <v>47</v>
      </c>
      <c r="C30" s="10"/>
      <c r="D30" s="10"/>
      <c r="E30" s="10">
        <v>1698.34</v>
      </c>
      <c r="F30" s="10"/>
      <c r="G30" s="10"/>
      <c r="H30" s="10"/>
      <c r="I30" s="10"/>
      <c r="J30" s="10"/>
      <c r="K30" s="10"/>
      <c r="L30" s="10"/>
      <c r="M30" s="10"/>
      <c r="N30" s="10"/>
      <c r="O30" s="4"/>
      <c r="P30" s="43">
        <f t="shared" si="4"/>
        <v>1698.34</v>
      </c>
    </row>
    <row r="31" spans="2:16" x14ac:dyDescent="0.3">
      <c r="B31" s="8" t="s">
        <v>3</v>
      </c>
      <c r="C31" s="44">
        <f>SUM(C23:C30)</f>
        <v>10389.869999999999</v>
      </c>
      <c r="D31" s="44">
        <f t="shared" ref="D31:N31" si="7">SUM(D23:D30)</f>
        <v>10743.2</v>
      </c>
      <c r="E31" s="44">
        <f>SUM(E23:E30)</f>
        <v>12066.810385960001</v>
      </c>
      <c r="F31" s="44">
        <f t="shared" si="7"/>
        <v>10452.33038596</v>
      </c>
      <c r="G31" s="44">
        <f t="shared" si="7"/>
        <v>10382.39038596</v>
      </c>
      <c r="H31" s="44">
        <f t="shared" si="7"/>
        <v>10468.970385960001</v>
      </c>
      <c r="I31" s="44">
        <f t="shared" si="7"/>
        <v>10470.460385960001</v>
      </c>
      <c r="J31" s="44">
        <f t="shared" si="7"/>
        <v>10461.50038596</v>
      </c>
      <c r="K31" s="44">
        <f t="shared" si="7"/>
        <v>0</v>
      </c>
      <c r="L31" s="44">
        <f t="shared" si="7"/>
        <v>0</v>
      </c>
      <c r="M31" s="44">
        <f t="shared" si="7"/>
        <v>0</v>
      </c>
      <c r="N31" s="44">
        <f t="shared" si="7"/>
        <v>0</v>
      </c>
      <c r="O31" s="4"/>
      <c r="P31" s="60">
        <f>SUM(C31:N31)</f>
        <v>85435.532315759992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8">C20-C31</f>
        <v>-571.51800000000003</v>
      </c>
      <c r="D33" s="47">
        <f t="shared" si="8"/>
        <v>862.11999999999898</v>
      </c>
      <c r="E33" s="47">
        <f t="shared" si="8"/>
        <v>-5717.634385960002</v>
      </c>
      <c r="F33" s="47">
        <f t="shared" si="8"/>
        <v>-15.042385959999592</v>
      </c>
      <c r="G33" s="47">
        <f t="shared" si="8"/>
        <v>-3449.1983859599995</v>
      </c>
      <c r="H33" s="47">
        <f t="shared" si="8"/>
        <v>1136.3496140399984</v>
      </c>
      <c r="I33" s="47">
        <f t="shared" si="8"/>
        <v>1718.8756140399983</v>
      </c>
      <c r="J33" s="47">
        <f t="shared" si="8"/>
        <v>1143.8196140399996</v>
      </c>
      <c r="K33" s="47">
        <f t="shared" si="8"/>
        <v>0</v>
      </c>
      <c r="L33" s="47">
        <f t="shared" si="8"/>
        <v>0</v>
      </c>
      <c r="M33" s="47">
        <f t="shared" si="8"/>
        <v>0</v>
      </c>
      <c r="N33" s="47">
        <f t="shared" si="8"/>
        <v>0</v>
      </c>
      <c r="P33" s="59">
        <f>SUM(C33:O33)</f>
        <v>-4892.228315760005</v>
      </c>
    </row>
    <row r="35" spans="2:16" x14ac:dyDescent="0.3">
      <c r="B35" s="62" t="s">
        <v>37</v>
      </c>
      <c r="C35" s="54">
        <v>1320</v>
      </c>
      <c r="D35" s="54">
        <v>1200</v>
      </c>
      <c r="E35" s="54">
        <v>330</v>
      </c>
      <c r="F35" s="54">
        <v>540</v>
      </c>
      <c r="G35" s="54">
        <v>360</v>
      </c>
      <c r="H35" s="54">
        <v>600</v>
      </c>
      <c r="I35" s="54">
        <v>630</v>
      </c>
      <c r="J35" s="54">
        <v>600</v>
      </c>
      <c r="K35" s="54"/>
      <c r="L35" s="54"/>
      <c r="M35" s="54"/>
      <c r="N35" s="54"/>
      <c r="P35" s="61">
        <f>SUM(C35:N35)</f>
        <v>5580</v>
      </c>
    </row>
    <row r="36" spans="2:16" x14ac:dyDescent="0.3">
      <c r="B36" s="62" t="s">
        <v>38</v>
      </c>
      <c r="C36" s="54">
        <v>548</v>
      </c>
      <c r="D36" s="54">
        <v>508</v>
      </c>
      <c r="E36" s="54">
        <v>212.2</v>
      </c>
      <c r="F36" s="54">
        <v>283.60000000000002</v>
      </c>
      <c r="G36" s="54">
        <v>222.4</v>
      </c>
      <c r="H36" s="54">
        <v>304</v>
      </c>
      <c r="I36" s="54">
        <v>314.2</v>
      </c>
      <c r="J36" s="54">
        <v>304</v>
      </c>
      <c r="K36" s="54"/>
      <c r="L36" s="54"/>
      <c r="M36" s="54"/>
      <c r="N36" s="54"/>
      <c r="P36" s="61">
        <f>SUM(C36:N36)</f>
        <v>2696.4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9" t="s">
        <v>23</v>
      </c>
      <c r="C2" s="70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634.79999999999995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1" t="s">
        <v>33</v>
      </c>
      <c r="C2" s="71"/>
    </row>
    <row r="3" spans="2:3" ht="16.95" customHeight="1" x14ac:dyDescent="0.3">
      <c r="B3" s="38" t="s">
        <v>34</v>
      </c>
      <c r="C3" s="39">
        <f>'2025'!P33</f>
        <v>-4892.228315760005</v>
      </c>
    </row>
    <row r="4" spans="2:3" ht="16.95" customHeight="1" x14ac:dyDescent="0.3">
      <c r="B4" s="38" t="s">
        <v>39</v>
      </c>
      <c r="C4" s="40">
        <f>'2025'!P12</f>
        <v>21</v>
      </c>
    </row>
    <row r="5" spans="2:3" x14ac:dyDescent="0.3">
      <c r="B5" t="s">
        <v>48</v>
      </c>
      <c r="C5">
        <f>(2*2.08)+(6*2.9)-C4</f>
        <v>0.55999999999999872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38</vt:i4>
      </vt:variant>
    </vt:vector>
  </HeadingPairs>
  <TitlesOfParts>
    <vt:vector size="41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'2025'!SORTIES_FRAIS_PEE_AMUNDI</vt:lpstr>
      <vt:lpstr>SORTIES_INTERESSEMENT_CSG_CRDS</vt:lpstr>
      <vt:lpstr>SORTIES_INTERSSEMENT_NET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2025-09-08T09:31:57Z</dcterms:modified>
</cp:coreProperties>
</file>