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Normal\Normal\"/>
    </mc:Choice>
  </mc:AlternateContent>
  <bookViews>
    <workbookView xWindow="0" yWindow="0" windowWidth="16420" windowHeight="3140" activeTab="1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6" l="1"/>
  <c r="J17" i="16"/>
  <c r="I23" i="16" l="1"/>
  <c r="I17" i="16"/>
  <c r="C5" i="13"/>
  <c r="H23" i="16" l="1"/>
  <c r="H17" i="16"/>
  <c r="G23" i="16" l="1"/>
  <c r="G17" i="16" l="1"/>
  <c r="F23" i="16" l="1"/>
  <c r="F17" i="16"/>
  <c r="F26" i="15" l="1"/>
  <c r="I26" i="15"/>
  <c r="J26" i="15"/>
  <c r="E23" i="16"/>
  <c r="E24" i="16" s="1"/>
  <c r="E17" i="16"/>
  <c r="E19" i="16" s="1"/>
  <c r="E26" i="16" s="1"/>
  <c r="J24" i="15"/>
  <c r="I24" i="15"/>
  <c r="H24" i="15"/>
  <c r="G24" i="15"/>
  <c r="F24" i="15"/>
  <c r="E24" i="15"/>
  <c r="D24" i="15"/>
  <c r="C24" i="15"/>
  <c r="J19" i="15"/>
  <c r="I19" i="15"/>
  <c r="H19" i="15"/>
  <c r="H26" i="15" s="1"/>
  <c r="G19" i="15"/>
  <c r="G26" i="15" s="1"/>
  <c r="F19" i="15"/>
  <c r="E19" i="15"/>
  <c r="E26" i="15" s="1"/>
  <c r="D19" i="15"/>
  <c r="D26" i="15" s="1"/>
  <c r="C19" i="15"/>
  <c r="C26" i="15" s="1"/>
  <c r="J8" i="15"/>
  <c r="I8" i="15"/>
  <c r="H8" i="15"/>
  <c r="G8" i="15"/>
  <c r="F8" i="15"/>
  <c r="E8" i="15"/>
  <c r="D8" i="15"/>
  <c r="C8" i="15"/>
  <c r="D23" i="16"/>
  <c r="D17" i="16"/>
  <c r="D19" i="16" s="1"/>
  <c r="D26" i="16" s="1"/>
  <c r="C23" i="16"/>
  <c r="C17" i="16"/>
  <c r="C19" i="16" s="1"/>
  <c r="N17" i="15"/>
  <c r="N19" i="15" s="1"/>
  <c r="D8" i="16"/>
  <c r="E8" i="16"/>
  <c r="F8" i="16"/>
  <c r="G8" i="16"/>
  <c r="H8" i="16"/>
  <c r="I8" i="16"/>
  <c r="J8" i="16"/>
  <c r="K8" i="16"/>
  <c r="L8" i="16"/>
  <c r="F19" i="16"/>
  <c r="G19" i="16"/>
  <c r="H19" i="16"/>
  <c r="I19" i="16"/>
  <c r="J19" i="16"/>
  <c r="K19" i="16"/>
  <c r="K26" i="16" s="1"/>
  <c r="D24" i="16"/>
  <c r="F24" i="16"/>
  <c r="F26" i="16" s="1"/>
  <c r="G24" i="16"/>
  <c r="H24" i="16"/>
  <c r="I24" i="16"/>
  <c r="J24" i="16"/>
  <c r="K24" i="16"/>
  <c r="N24" i="16"/>
  <c r="M24" i="16"/>
  <c r="L24" i="16"/>
  <c r="C24" i="16"/>
  <c r="P22" i="16"/>
  <c r="P18" i="16"/>
  <c r="N19" i="16"/>
  <c r="M19" i="16"/>
  <c r="L19" i="16"/>
  <c r="L26" i="16" s="1"/>
  <c r="P14" i="16"/>
  <c r="P13" i="16"/>
  <c r="P12" i="16"/>
  <c r="P11" i="16"/>
  <c r="N8" i="16"/>
  <c r="M8" i="16"/>
  <c r="C8" i="16"/>
  <c r="P7" i="16"/>
  <c r="P6" i="16"/>
  <c r="N23" i="15"/>
  <c r="N24" i="15" s="1"/>
  <c r="M23" i="15"/>
  <c r="M24" i="15" s="1"/>
  <c r="L23" i="15"/>
  <c r="L24" i="15" s="1"/>
  <c r="K23" i="15"/>
  <c r="K24" i="15" s="1"/>
  <c r="P22" i="15"/>
  <c r="P18" i="15"/>
  <c r="M17" i="15"/>
  <c r="M19" i="15" s="1"/>
  <c r="L17" i="15"/>
  <c r="L19" i="15" s="1"/>
  <c r="L26" i="15" s="1"/>
  <c r="K17" i="15"/>
  <c r="P14" i="15"/>
  <c r="P13" i="15"/>
  <c r="P12" i="15"/>
  <c r="P11" i="15"/>
  <c r="N8" i="15"/>
  <c r="M8" i="15"/>
  <c r="L8" i="15"/>
  <c r="K8" i="15"/>
  <c r="P7" i="15"/>
  <c r="P6" i="15"/>
  <c r="J26" i="16" l="1"/>
  <c r="I26" i="16"/>
  <c r="N26" i="15"/>
  <c r="C4" i="13"/>
  <c r="P8" i="15"/>
  <c r="P17" i="15"/>
  <c r="H26" i="16"/>
  <c r="G26" i="16"/>
  <c r="P24" i="15"/>
  <c r="M26" i="15"/>
  <c r="N26" i="16"/>
  <c r="P24" i="16"/>
  <c r="M26" i="16"/>
  <c r="P8" i="16"/>
  <c r="P19" i="16"/>
  <c r="C26" i="16"/>
  <c r="P17" i="16"/>
  <c r="P23" i="16"/>
  <c r="K19" i="15"/>
  <c r="P23" i="15"/>
  <c r="P26" i="16" l="1"/>
  <c r="P19" i="15"/>
  <c r="K26" i="15"/>
  <c r="P26" i="15" s="1"/>
  <c r="C3" i="13" l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<sst xmlns="http://schemas.openxmlformats.org/spreadsheetml/2006/main" count="74" uniqueCount="40">
  <si>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</si>
  <si>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</si>
  <si>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</si>
  <si>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</si>
  <si>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</si>
  <si>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</si>
  <si>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</si>
  <si>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</si>
  <si>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</si>
  <si>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</si>
  <si>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</si>
  <si>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</si>
  <si>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</si>
  <si>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</si>
  <si>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</si>
  <si>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</si>
  <si>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</si>
  <si>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</si>
  <si>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</si>
  <si>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</si>
  <si>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</si>
  <si>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</si>
  <si>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</si>
  <si>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</si>
  <si>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</si>
  <si>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</si>
  <si>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</si>
  <si>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Septembre</t>
  </si>
  <si>
    <t>Octobre</t>
  </si>
  <si>
    <t>Novembre</t>
  </si>
  <si>
    <t>TJM (Septembre 2024)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</si>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</sst>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C1" workbookViewId="0">
      <selection activeCell="K3" sqref="K3:N3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59" t="s">
        <v>9</v>
      </c>
    </row>
    <row r="2" spans="2:16" x14ac:dyDescent="0.35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27</v>
      </c>
      <c r="L3" s="12" t="s">
        <v>28</v>
      </c>
      <c r="M3" s="12" t="s">
        <v>29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55"/>
      <c r="G5" s="55"/>
      <c r="H5" s="55"/>
      <c r="I5" s="55"/>
      <c r="J5" s="55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33"/>
      <c r="D6" s="33"/>
      <c r="E6" s="33"/>
      <c r="F6" s="33"/>
      <c r="G6" s="33"/>
      <c r="H6" s="33"/>
      <c r="I6" s="33"/>
      <c r="J6" s="33"/>
      <c r="K6" s="33">
        <v>18</v>
      </c>
      <c r="L6" s="33">
        <v>19</v>
      </c>
      <c r="M6" s="33">
        <v>19</v>
      </c>
      <c r="N6" s="33">
        <v>19</v>
      </c>
      <c r="O6" s="31"/>
      <c r="P6" s="52">
        <f>SUM(K6:N6)</f>
        <v>75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>
        <v>18</v>
      </c>
      <c r="L7" s="33">
        <v>23</v>
      </c>
      <c r="M7" s="33">
        <v>19</v>
      </c>
      <c r="N7" s="33">
        <v>20</v>
      </c>
      <c r="O7" s="31"/>
      <c r="P7" s="52">
        <f>SUM(K7:N7)</f>
        <v>80</v>
      </c>
    </row>
    <row r="8" spans="2:16" x14ac:dyDescent="0.35">
      <c r="B8" s="16" t="s">
        <v>21</v>
      </c>
      <c r="C8" s="32">
        <f>C7-C6</f>
        <v>0</v>
      </c>
      <c r="D8" s="32">
        <f t="shared" ref="D8:J8" si="0">D7-D6</f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>K7-K6</f>
        <v>0</v>
      </c>
      <c r="L8" s="32">
        <f>L7-L6</f>
        <v>4</v>
      </c>
      <c r="M8" s="32">
        <f>M7-M6</f>
        <v>0</v>
      </c>
      <c r="N8" s="32">
        <f>N7-N6</f>
        <v>1</v>
      </c>
      <c r="O8" s="31"/>
      <c r="P8" s="52">
        <f>SUM(K8:N8)</f>
        <v>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19"/>
      <c r="M10" s="56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>
        <v>18</v>
      </c>
      <c r="L11" s="10">
        <v>23</v>
      </c>
      <c r="M11" s="10">
        <v>19</v>
      </c>
      <c r="N11" s="10">
        <v>20</v>
      </c>
      <c r="P11" s="53">
        <f>SUM(K11:N11)</f>
        <v>80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SUM(K12:N12)</f>
        <v>1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SUM(K13:N13)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SUM(K14:N14)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22"/>
      <c r="M16" s="57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>
        <f>K11*Params!$C$5*(1-Params!$C$3)-Params!$C$4</f>
        <v>7377</v>
      </c>
      <c r="L17" s="9">
        <f>L11*Params!$C$5*(1-Params!$C$3)-Params!$C$4</f>
        <v>9447</v>
      </c>
      <c r="M17" s="9">
        <f>M11*Params!$C$5*(1-Params!$C$3)-Params!$C$4</f>
        <v>7791</v>
      </c>
      <c r="N17" s="9">
        <f>N11*Params!$C$5*(1-Params!$C$3)-Params!$C$4</f>
        <v>8205</v>
      </c>
      <c r="O17" s="4"/>
      <c r="P17" s="37">
        <f>SUM(K17:N17)</f>
        <v>32820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SUM(K18:N18)</f>
        <v>0</v>
      </c>
    </row>
    <row r="19" spans="2:16" x14ac:dyDescent="0.35">
      <c r="B19" s="24" t="s">
        <v>2</v>
      </c>
      <c r="C19" s="25">
        <f>SUM(C17:C18)</f>
        <v>0</v>
      </c>
      <c r="D19" s="25">
        <f t="shared" ref="D19:J19" si="1">SUM(D17:D18)</f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>SUM(K17:K18)</f>
        <v>7377</v>
      </c>
      <c r="L19" s="25">
        <f>SUM(L17:L18)</f>
        <v>9447</v>
      </c>
      <c r="M19" s="25">
        <f>SUM(M17:M18)</f>
        <v>7791</v>
      </c>
      <c r="N19" s="25">
        <f>SUM(N17:N18)</f>
        <v>8205</v>
      </c>
      <c r="O19" s="5"/>
      <c r="P19" s="38">
        <f>SUM(K19:O19)</f>
        <v>32820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8"/>
      <c r="D21" s="58"/>
      <c r="E21" s="58"/>
      <c r="F21" s="58"/>
      <c r="G21" s="58"/>
      <c r="H21" s="58"/>
      <c r="I21" s="58"/>
      <c r="J21" s="58"/>
      <c r="K21" s="58"/>
      <c r="L21" s="28"/>
      <c r="M21" s="58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>
        <v>4167.5600000000004</v>
      </c>
      <c r="L22" s="9">
        <v>4939.09</v>
      </c>
      <c r="M22" s="9">
        <v>4939.09</v>
      </c>
      <c r="N22" s="9">
        <v>4939.09</v>
      </c>
      <c r="O22" s="4"/>
      <c r="P22" s="39">
        <f>SUM(K22:N22)</f>
        <v>18984.830000000002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>
        <f>904.27+1698.88</f>
        <v>2603.15</v>
      </c>
      <c r="L23" s="9">
        <f>1071.96+2022.08</f>
        <v>3094.04</v>
      </c>
      <c r="M23" s="9">
        <f>1071.96+2022.08</f>
        <v>3094.04</v>
      </c>
      <c r="N23" s="9">
        <f>1071.96+2022.08</f>
        <v>3094.04</v>
      </c>
      <c r="O23" s="4"/>
      <c r="P23" s="39">
        <f>SUM(K23:N23)</f>
        <v>11885.27</v>
      </c>
    </row>
    <row r="24" spans="2:16" x14ac:dyDescent="0.35">
      <c r="B24" s="7" t="s">
        <v>3</v>
      </c>
      <c r="C24" s="40">
        <f>SUM(C22:C23)</f>
        <v>0</v>
      </c>
      <c r="D24" s="40">
        <f t="shared" ref="D24:J24" si="2">SUM(D22:D23)</f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>SUM(K22:K23)</f>
        <v>6770.7100000000009</v>
      </c>
      <c r="L24" s="40">
        <f>SUM(L22:L23)</f>
        <v>8033.13</v>
      </c>
      <c r="M24" s="40">
        <f>SUM(M22:M23)</f>
        <v>8033.13</v>
      </c>
      <c r="N24" s="40">
        <f>SUM(N22:N23)</f>
        <v>8033.13</v>
      </c>
      <c r="O24" s="4"/>
      <c r="P24" s="41">
        <f>SUM(K24:N24)</f>
        <v>30870.100000000002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J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>K19-K24</f>
        <v>606.28999999999905</v>
      </c>
      <c r="L26" s="44">
        <f>L19-L24</f>
        <v>1413.87</v>
      </c>
      <c r="M26" s="44">
        <f>M19-M24</f>
        <v>-242.13000000000011</v>
      </c>
      <c r="N26" s="44">
        <f>N19-N24</f>
        <v>171.86999999999989</v>
      </c>
      <c r="P26" s="54">
        <f>SUM(K26:O26)</f>
        <v>1949.8999999999987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topLeftCell="A13" workbookViewId="0">
      <selection activeCell="J24" sqref="J24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59" t="s">
        <v>9</v>
      </c>
    </row>
    <row r="2" spans="2:16" x14ac:dyDescent="0.35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27</v>
      </c>
      <c r="L3" s="12" t="s">
        <v>28</v>
      </c>
      <c r="M3" s="12" t="s">
        <v>29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55"/>
      <c r="G5" s="55"/>
      <c r="H5" s="55"/>
      <c r="I5" s="55"/>
      <c r="J5" s="55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33">
        <v>19</v>
      </c>
      <c r="D6" s="33">
        <v>19</v>
      </c>
      <c r="E6" s="33">
        <v>19</v>
      </c>
      <c r="F6" s="33">
        <v>19</v>
      </c>
      <c r="G6" s="33">
        <v>19</v>
      </c>
      <c r="H6" s="33">
        <v>19</v>
      </c>
      <c r="I6" s="33">
        <v>19</v>
      </c>
      <c r="J6" s="33">
        <v>9</v>
      </c>
      <c r="K6" s="33"/>
      <c r="L6" s="33"/>
      <c r="M6" s="33"/>
      <c r="N6" s="33"/>
      <c r="O6" s="31"/>
      <c r="P6" s="52">
        <f>SUM(C6:N6)</f>
        <v>142</v>
      </c>
    </row>
    <row r="7" spans="2:16" x14ac:dyDescent="0.35">
      <c r="B7" s="8" t="s">
        <v>20</v>
      </c>
      <c r="C7" s="33">
        <v>21</v>
      </c>
      <c r="D7" s="33">
        <v>20</v>
      </c>
      <c r="E7" s="33">
        <v>20</v>
      </c>
      <c r="F7" s="33">
        <v>7</v>
      </c>
      <c r="G7" s="33">
        <v>18</v>
      </c>
      <c r="H7" s="33">
        <v>20</v>
      </c>
      <c r="I7" s="33">
        <v>18</v>
      </c>
      <c r="J7" s="33">
        <v>18</v>
      </c>
      <c r="K7" s="33"/>
      <c r="L7" s="33"/>
      <c r="M7" s="33"/>
      <c r="N7" s="33"/>
      <c r="O7" s="31"/>
      <c r="P7" s="52">
        <f>SUM(C7:N7)</f>
        <v>142</v>
      </c>
    </row>
    <row r="8" spans="2:16" x14ac:dyDescent="0.35">
      <c r="B8" s="16" t="s">
        <v>21</v>
      </c>
      <c r="C8" s="32">
        <f>C7-C6</f>
        <v>2</v>
      </c>
      <c r="D8" s="32">
        <f t="shared" ref="D8:L8" si="0">D7-D6</f>
        <v>1</v>
      </c>
      <c r="E8" s="32">
        <f t="shared" si="0"/>
        <v>1</v>
      </c>
      <c r="F8" s="32">
        <f t="shared" si="0"/>
        <v>-12</v>
      </c>
      <c r="G8" s="32">
        <f t="shared" si="0"/>
        <v>-1</v>
      </c>
      <c r="H8" s="32">
        <f t="shared" si="0"/>
        <v>1</v>
      </c>
      <c r="I8" s="32">
        <f t="shared" si="0"/>
        <v>-1</v>
      </c>
      <c r="J8" s="32">
        <f t="shared" si="0"/>
        <v>9</v>
      </c>
      <c r="K8" s="32">
        <f t="shared" si="0"/>
        <v>0</v>
      </c>
      <c r="L8" s="32">
        <f t="shared" si="0"/>
        <v>0</v>
      </c>
      <c r="M8" s="32">
        <f>M7-M6</f>
        <v>0</v>
      </c>
      <c r="N8" s="32">
        <f>N7-N6</f>
        <v>0</v>
      </c>
      <c r="O8" s="31"/>
      <c r="P8" s="52">
        <f>SUM(C8:N8)</f>
        <v>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19"/>
      <c r="M10" s="56"/>
      <c r="N10" s="19"/>
      <c r="P10" s="47"/>
    </row>
    <row r="11" spans="2:16" x14ac:dyDescent="0.35">
      <c r="B11" s="8" t="s">
        <v>13</v>
      </c>
      <c r="C11" s="10">
        <v>21</v>
      </c>
      <c r="D11" s="10">
        <v>20</v>
      </c>
      <c r="E11" s="10">
        <v>20</v>
      </c>
      <c r="F11" s="10">
        <v>7</v>
      </c>
      <c r="G11" s="10">
        <v>18</v>
      </c>
      <c r="H11" s="10">
        <v>20</v>
      </c>
      <c r="I11" s="10">
        <v>17.5</v>
      </c>
      <c r="J11" s="10">
        <v>18</v>
      </c>
      <c r="K11" s="10"/>
      <c r="L11" s="10"/>
      <c r="M11" s="10"/>
      <c r="N11" s="10"/>
      <c r="P11" s="53">
        <f>SUM(C11:N11)</f>
        <v>141.5</v>
      </c>
    </row>
    <row r="12" spans="2:16" x14ac:dyDescent="0.35">
      <c r="B12" s="8" t="s">
        <v>15</v>
      </c>
      <c r="C12" s="11">
        <v>1</v>
      </c>
      <c r="D12" s="11"/>
      <c r="E12" s="11">
        <v>1</v>
      </c>
      <c r="F12" s="11">
        <v>14</v>
      </c>
      <c r="G12" s="11">
        <v>1</v>
      </c>
      <c r="H12" s="11"/>
      <c r="I12" s="11"/>
      <c r="J12" s="11"/>
      <c r="K12" s="11"/>
      <c r="L12" s="11"/>
      <c r="M12" s="11"/>
      <c r="N12" s="11"/>
      <c r="P12" s="53">
        <f>SUM(C12:N12)</f>
        <v>17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>
        <v>1</v>
      </c>
      <c r="I13" s="11">
        <v>4.5</v>
      </c>
      <c r="J13" s="11">
        <v>2</v>
      </c>
      <c r="K13" s="11"/>
      <c r="L13" s="11"/>
      <c r="M13" s="11"/>
      <c r="N13" s="11"/>
      <c r="P13" s="53">
        <f>SUM(C13:N13)</f>
        <v>7.5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22"/>
      <c r="M16" s="57"/>
      <c r="N16" s="22"/>
      <c r="P16" s="49"/>
    </row>
    <row r="17" spans="2:16" x14ac:dyDescent="0.35">
      <c r="B17" s="8" t="s">
        <v>6</v>
      </c>
      <c r="C17" s="9">
        <f>C11*Params!$C$5*(1-Params!$C$3)-Params!$C$4</f>
        <v>8619</v>
      </c>
      <c r="D17" s="9">
        <f>D11*Params!$C$5*(1-Params!$C$3)-Params!$C$4</f>
        <v>8205</v>
      </c>
      <c r="E17" s="9">
        <f>E11*Params!$C$5*(1-Params!$C$3)-Params!$C$4</f>
        <v>8205</v>
      </c>
      <c r="F17" s="9">
        <f>F11*Params!$C$5*(1-Params!$C$3)-Params!$C$4</f>
        <v>2823</v>
      </c>
      <c r="G17" s="9">
        <f>G11*Params!$C$5*(1-Params!$C$3)-Params!$C$4</f>
        <v>7377</v>
      </c>
      <c r="H17" s="9">
        <f>H11*Params!$C$5*(1-Params!$C$3)-Params!$C$4</f>
        <v>8205</v>
      </c>
      <c r="I17" s="9">
        <f>I11*Params!$C$5*(1-Params!$C$3)-Params!$C$4</f>
        <v>7170</v>
      </c>
      <c r="J17" s="9">
        <f>J11*Params!$C$5*(1-Params!$C$3)-Params!$C$4</f>
        <v>7377</v>
      </c>
      <c r="K17" s="9"/>
      <c r="L17" s="9"/>
      <c r="M17" s="9"/>
      <c r="N17" s="9"/>
      <c r="O17" s="4"/>
      <c r="P17" s="37">
        <f>SUM(C17:N17)</f>
        <v>57981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>SUM(C17:C18)</f>
        <v>8619</v>
      </c>
      <c r="D19" s="25">
        <f t="shared" ref="D19:K19" si="1">SUM(D17:D18)</f>
        <v>8205</v>
      </c>
      <c r="E19" s="25">
        <f t="shared" si="1"/>
        <v>8205</v>
      </c>
      <c r="F19" s="25">
        <f t="shared" si="1"/>
        <v>2823</v>
      </c>
      <c r="G19" s="25">
        <f t="shared" si="1"/>
        <v>7377</v>
      </c>
      <c r="H19" s="25">
        <f t="shared" si="1"/>
        <v>8205</v>
      </c>
      <c r="I19" s="25">
        <f t="shared" si="1"/>
        <v>7170</v>
      </c>
      <c r="J19" s="25">
        <f t="shared" si="1"/>
        <v>7377</v>
      </c>
      <c r="K19" s="25">
        <f t="shared" si="1"/>
        <v>0</v>
      </c>
      <c r="L19" s="25">
        <f>SUM(L17:L18)</f>
        <v>0</v>
      </c>
      <c r="M19" s="25">
        <f>SUM(M17:M18)</f>
        <v>0</v>
      </c>
      <c r="N19" s="25">
        <f>SUM(N17:N18)</f>
        <v>0</v>
      </c>
      <c r="O19" s="5"/>
      <c r="P19" s="38">
        <f>SUM(C19:O19)</f>
        <v>57981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8"/>
      <c r="D21" s="58"/>
      <c r="E21" s="58"/>
      <c r="F21" s="58"/>
      <c r="G21" s="58"/>
      <c r="H21" s="58"/>
      <c r="I21" s="58"/>
      <c r="J21" s="58"/>
      <c r="K21" s="58"/>
      <c r="L21" s="28"/>
      <c r="M21" s="58"/>
      <c r="N21" s="28"/>
      <c r="O21" s="4"/>
      <c r="P21" s="50"/>
    </row>
    <row r="22" spans="2:16" x14ac:dyDescent="0.35">
      <c r="B22" s="8" t="s">
        <v>7</v>
      </c>
      <c r="C22" s="9">
        <v>4940.01</v>
      </c>
      <c r="D22" s="9">
        <v>4940.01</v>
      </c>
      <c r="E22" s="9">
        <v>4940.01</v>
      </c>
      <c r="F22" s="9">
        <v>4940.01</v>
      </c>
      <c r="G22" s="9">
        <v>4940.01</v>
      </c>
      <c r="H22" s="9">
        <v>4731.6899999999996</v>
      </c>
      <c r="I22" s="9">
        <v>3994.75</v>
      </c>
      <c r="J22" s="9">
        <v>4412.5</v>
      </c>
      <c r="K22" s="9"/>
      <c r="L22" s="9"/>
      <c r="M22" s="9"/>
      <c r="N22" s="9"/>
      <c r="O22" s="4"/>
      <c r="P22" s="39">
        <f>SUM(C22:N22)</f>
        <v>37838.990000000005</v>
      </c>
    </row>
    <row r="23" spans="2:16" x14ac:dyDescent="0.35">
      <c r="B23" s="8" t="s">
        <v>8</v>
      </c>
      <c r="C23" s="9">
        <f>1078+2029.38</f>
        <v>3107.38</v>
      </c>
      <c r="D23" s="9">
        <f>1078+2029.38</f>
        <v>3107.38</v>
      </c>
      <c r="E23" s="9">
        <f>2028.41+1078</f>
        <v>3106.41</v>
      </c>
      <c r="F23" s="9">
        <f>1078+2029.38</f>
        <v>3107.38</v>
      </c>
      <c r="G23" s="9">
        <f>1078+2041.97</f>
        <v>3119.9700000000003</v>
      </c>
      <c r="H23" s="9">
        <f>1032.58+1942.12</f>
        <v>2974.7</v>
      </c>
      <c r="I23" s="9">
        <f>873.12+1633.29</f>
        <v>2506.41</v>
      </c>
      <c r="J23" s="9">
        <f>974.43+1811.26</f>
        <v>2785.69</v>
      </c>
      <c r="K23" s="9"/>
      <c r="L23" s="9"/>
      <c r="M23" s="9"/>
      <c r="N23" s="9"/>
      <c r="O23" s="4"/>
      <c r="P23" s="39">
        <f>SUM(C23:N23)</f>
        <v>23815.32</v>
      </c>
    </row>
    <row r="24" spans="2:16" x14ac:dyDescent="0.35">
      <c r="B24" s="7" t="s">
        <v>3</v>
      </c>
      <c r="C24" s="40">
        <f>SUM(C22:C23)</f>
        <v>8047.39</v>
      </c>
      <c r="D24" s="40">
        <f t="shared" ref="D24:K24" si="2">SUM(D22:D23)</f>
        <v>8047.39</v>
      </c>
      <c r="E24" s="40">
        <f t="shared" si="2"/>
        <v>8046.42</v>
      </c>
      <c r="F24" s="40">
        <f t="shared" si="2"/>
        <v>8047.39</v>
      </c>
      <c r="G24" s="40">
        <f t="shared" si="2"/>
        <v>8059.9800000000005</v>
      </c>
      <c r="H24" s="40">
        <f t="shared" si="2"/>
        <v>7706.3899999999994</v>
      </c>
      <c r="I24" s="40">
        <f t="shared" si="2"/>
        <v>6501.16</v>
      </c>
      <c r="J24" s="40">
        <f t="shared" si="2"/>
        <v>7198.1900000000005</v>
      </c>
      <c r="K24" s="40">
        <f t="shared" si="2"/>
        <v>0</v>
      </c>
      <c r="L24" s="40">
        <f>SUM(L22:L23)</f>
        <v>0</v>
      </c>
      <c r="M24" s="40">
        <f>SUM(M22:M23)</f>
        <v>0</v>
      </c>
      <c r="N24" s="40">
        <f>SUM(N22:N23)</f>
        <v>0</v>
      </c>
      <c r="O24" s="4"/>
      <c r="P24" s="41">
        <f>SUM(C24:N24)</f>
        <v>61654.31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>C19-C24</f>
        <v>571.60999999999967</v>
      </c>
      <c r="D26" s="44">
        <f t="shared" ref="D26:L26" si="3">D19-D24</f>
        <v>157.60999999999967</v>
      </c>
      <c r="E26" s="44">
        <f t="shared" si="3"/>
        <v>158.57999999999993</v>
      </c>
      <c r="F26" s="44">
        <f t="shared" si="3"/>
        <v>-5224.3900000000003</v>
      </c>
      <c r="G26" s="44">
        <f t="shared" si="3"/>
        <v>-682.98000000000047</v>
      </c>
      <c r="H26" s="44">
        <f t="shared" si="3"/>
        <v>498.61000000000058</v>
      </c>
      <c r="I26" s="44">
        <f t="shared" si="3"/>
        <v>668.84000000000015</v>
      </c>
      <c r="J26" s="44">
        <f t="shared" si="3"/>
        <v>178.80999999999949</v>
      </c>
      <c r="K26" s="44">
        <f t="shared" si="3"/>
        <v>0</v>
      </c>
      <c r="L26" s="44">
        <f t="shared" si="3"/>
        <v>0</v>
      </c>
      <c r="M26" s="44">
        <f>M19-M24</f>
        <v>0</v>
      </c>
      <c r="N26" s="44">
        <f>N19-N24</f>
        <v>0</v>
      </c>
      <c r="P26" s="54">
        <f>SUM(C26:O26)</f>
        <v>-3673.3100000000013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1" t="s">
        <v>22</v>
      </c>
      <c r="C2" s="62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30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3" t="s">
        <v>23</v>
      </c>
      <c r="C2" s="63"/>
    </row>
    <row r="3" spans="2:3" ht="17" customHeight="1" x14ac:dyDescent="0.35">
      <c r="B3" s="34" t="s">
        <v>24</v>
      </c>
      <c r="C3" s="35">
        <f>'2024'!P26+'2025'!P26</f>
        <v>-1723.4100000000026</v>
      </c>
    </row>
    <row r="4" spans="2:3" ht="17" customHeight="1" x14ac:dyDescent="0.35">
      <c r="B4" s="34" t="s">
        <v>26</v>
      </c>
      <c r="C4" s="36">
        <f>SUM('2024'!P12)+'2025'!P12</f>
        <v>18</v>
      </c>
    </row>
    <row r="5" spans="2:3" x14ac:dyDescent="0.35">
      <c r="B5" t="s">
        <v>39</v>
      </c>
      <c r="C5">
        <f>(11*2.08)-C4</f>
        <v>4.8800000000000026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48</vt:i4>
      </vt:variant>
    </vt:vector>
  </HeadingPairs>
  <TitlesOfParts>
    <vt:vector size="52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2025-08-27T05:47:34Z</dcterms:modified>
</cp:coreProperties>
</file>