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E5B052FF-9288-4425-9B16-D620BD3E0BE5}" xr6:coauthVersionLast="47" xr6:coauthVersionMax="47" xr10:uidLastSave="{00000000-0000-0000-0000-000000000000}"/>
  <bookViews>
    <workbookView xWindow="1152" yWindow="1152" windowWidth="17280" windowHeight="10728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'2025'!$B$33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P31" i="16"/>
  <c r="J24" i="16" l="1"/>
  <c r="J17" i="16" l="1"/>
  <c r="J29" i="16" l="1"/>
  <c r="K29" i="16"/>
  <c r="L29" i="16"/>
  <c r="M29" i="16"/>
  <c r="N29" i="16"/>
  <c r="I24" i="16" l="1"/>
  <c r="I29" i="16" s="1"/>
  <c r="I17" i="16" l="1"/>
  <c r="H24" i="16" l="1"/>
  <c r="H29" i="16" s="1"/>
  <c r="H17" i="16" l="1"/>
  <c r="G24" i="16" l="1"/>
  <c r="G29" i="16" s="1"/>
  <c r="G17" i="16"/>
  <c r="F24" i="16" l="1"/>
  <c r="F29" i="16" s="1"/>
  <c r="F17" i="16" l="1"/>
  <c r="P36" i="16" l="1"/>
  <c r="P35" i="16"/>
  <c r="P27" i="16"/>
  <c r="P26" i="16"/>
  <c r="P25" i="16"/>
  <c r="E24" i="16"/>
  <c r="E29" i="16" s="1"/>
  <c r="D24" i="16"/>
  <c r="D29" i="16" s="1"/>
  <c r="C24" i="16"/>
  <c r="C29" i="16" s="1"/>
  <c r="P23" i="16"/>
  <c r="N20" i="16"/>
  <c r="N33" i="16" s="1"/>
  <c r="M20" i="16"/>
  <c r="M33" i="16" s="1"/>
  <c r="L20" i="16"/>
  <c r="L33" i="16" s="1"/>
  <c r="K20" i="16"/>
  <c r="K33" i="16" s="1"/>
  <c r="J20" i="16"/>
  <c r="J33" i="16" s="1"/>
  <c r="I20" i="16"/>
  <c r="I33" i="16" s="1"/>
  <c r="H20" i="16"/>
  <c r="H33" i="16" s="1"/>
  <c r="G20" i="16"/>
  <c r="G33" i="16" s="1"/>
  <c r="F20" i="16"/>
  <c r="P18" i="16"/>
  <c r="E17" i="16"/>
  <c r="E20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D26" i="15"/>
  <c r="P26" i="15" s="1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C24" i="15"/>
  <c r="C27" i="15" s="1"/>
  <c r="P23" i="15"/>
  <c r="P18" i="15"/>
  <c r="N17" i="15"/>
  <c r="N20" i="15" s="1"/>
  <c r="M17" i="15"/>
  <c r="M20" i="15" s="1"/>
  <c r="M29" i="15" s="1"/>
  <c r="L17" i="15"/>
  <c r="L20" i="15" s="1"/>
  <c r="K17" i="15"/>
  <c r="K20" i="15" s="1"/>
  <c r="K29" i="15" s="1"/>
  <c r="J17" i="15"/>
  <c r="J20" i="15" s="1"/>
  <c r="I17" i="15"/>
  <c r="I20" i="15" s="1"/>
  <c r="H17" i="15"/>
  <c r="H20" i="15" s="1"/>
  <c r="G17" i="15"/>
  <c r="G20" i="15" s="1"/>
  <c r="F17" i="15"/>
  <c r="F20" i="15" s="1"/>
  <c r="E17" i="15"/>
  <c r="E20" i="15" s="1"/>
  <c r="E29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I23" i="14"/>
  <c r="I25" i="14" s="1"/>
  <c r="H23" i="14"/>
  <c r="H25" i="14" s="1"/>
  <c r="G23" i="14"/>
  <c r="G25" i="14" s="1"/>
  <c r="P22" i="14"/>
  <c r="H19" i="14"/>
  <c r="F19" i="14"/>
  <c r="F27" i="14" s="1"/>
  <c r="E19" i="14"/>
  <c r="E27" i="14" s="1"/>
  <c r="D19" i="14"/>
  <c r="D27" i="14" s="1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I27" i="14" s="1"/>
  <c r="H17" i="14"/>
  <c r="G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5" i="15" l="1"/>
  <c r="P8" i="15"/>
  <c r="N27" i="14"/>
  <c r="K27" i="14"/>
  <c r="P33" i="14"/>
  <c r="J29" i="15"/>
  <c r="P17" i="16"/>
  <c r="P17" i="14"/>
  <c r="L27" i="14"/>
  <c r="P8" i="14"/>
  <c r="C27" i="14"/>
  <c r="H29" i="15"/>
  <c r="D27" i="15"/>
  <c r="D29" i="15" s="1"/>
  <c r="I29" i="15"/>
  <c r="G29" i="15"/>
  <c r="H27" i="14"/>
  <c r="P23" i="14"/>
  <c r="E33" i="16"/>
  <c r="C4" i="13"/>
  <c r="F33" i="16"/>
  <c r="P8" i="16"/>
  <c r="D33" i="16"/>
  <c r="P27" i="15"/>
  <c r="P20" i="16"/>
  <c r="P20" i="15"/>
  <c r="C29" i="15"/>
  <c r="L29" i="15"/>
  <c r="M27" i="14"/>
  <c r="F29" i="15"/>
  <c r="N29" i="15"/>
  <c r="P24" i="15"/>
  <c r="G19" i="14"/>
  <c r="G27" i="14" s="1"/>
  <c r="P24" i="16"/>
  <c r="P17" i="15"/>
  <c r="J25" i="14"/>
  <c r="P25" i="14" s="1"/>
  <c r="P19" i="14" l="1"/>
  <c r="P29" i="15"/>
  <c r="J27" i="14"/>
  <c r="P27" i="14" s="1"/>
  <c r="P29" i="16"/>
  <c r="C33" i="16"/>
  <c r="P33" i="16" s="1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sharedStrings.xml><?xml version="1.0" encoding="utf-8"?>
<sst xmlns="http://schemas.openxmlformats.org/spreadsheetml/2006/main" count="127" uniqueCount="49">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</sst>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12" borderId="5" xfId="0" applyFill="1" applyBorder="1" applyProtection="1">
      <protection locked="0"/>
    </xf>
    <xf numFmtId="4" fontId="4" fillId="12" borderId="5" xfId="0" applyNumberFormat="1" applyFont="1" applyFill="1" applyBorder="1"/>
    <xf numFmtId="4" fontId="1" fillId="1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G3" sqref="G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">
      <c r="N32" s="54" t="s">
        <v>42</v>
      </c>
      <c r="P32" s="61">
        <f>(P29*0.394) + 1515</f>
        <v>4696.55</v>
      </c>
    </row>
    <row r="33" spans="14:16" x14ac:dyDescent="0.3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5" workbookViewId="0">
      <selection activeCell="M29" sqref="M29:N29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3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3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3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3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3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3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3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3">
      <c r="N34" s="54" t="s">
        <v>42</v>
      </c>
      <c r="P34" s="61">
        <f>(P31*0.34) + 1330</f>
        <v>7422.8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opLeftCell="A17" workbookViewId="0">
      <selection activeCell="J37" sqref="J37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3">
      <c r="B7" s="9" t="s">
        <v>21</v>
      </c>
      <c r="C7" s="37">
        <v>21</v>
      </c>
      <c r="D7" s="37">
        <v>20</v>
      </c>
      <c r="E7" s="37">
        <v>21</v>
      </c>
      <c r="F7" s="37">
        <v>21</v>
      </c>
      <c r="G7" s="37">
        <v>18</v>
      </c>
      <c r="H7" s="37">
        <v>14</v>
      </c>
      <c r="I7" s="37">
        <v>19</v>
      </c>
      <c r="J7" s="37">
        <v>19</v>
      </c>
      <c r="K7" s="37"/>
      <c r="L7" s="37"/>
      <c r="M7" s="37"/>
      <c r="N7" s="37"/>
      <c r="O7" s="36"/>
      <c r="P7" s="57">
        <f>SUM(C7:N7)</f>
        <v>153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-5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20</v>
      </c>
      <c r="E11" s="11">
        <v>21</v>
      </c>
      <c r="F11" s="11">
        <v>21</v>
      </c>
      <c r="G11" s="11">
        <v>18</v>
      </c>
      <c r="H11" s="11">
        <v>14</v>
      </c>
      <c r="I11" s="11">
        <v>19</v>
      </c>
      <c r="J11" s="11">
        <v>19</v>
      </c>
      <c r="K11" s="11"/>
      <c r="L11" s="11"/>
      <c r="M11" s="11"/>
      <c r="N11" s="11"/>
      <c r="P11" s="58">
        <f>SUM(C11:N11)</f>
        <v>153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1</v>
      </c>
      <c r="K12" s="12"/>
      <c r="L12" s="12"/>
      <c r="M12" s="12"/>
      <c r="N12" s="12"/>
      <c r="P12" s="58">
        <f>SUM(C12:N12)</f>
        <v>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>
        <v>3</v>
      </c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9585</v>
      </c>
      <c r="D17" s="10">
        <f>D11*Params!$C$5*(1-Params!$C$3)-Params!$C$4</f>
        <v>9125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6365</v>
      </c>
      <c r="I17" s="10">
        <f>I11*Params!$C$5*(1-Params!$C$3)-Params!$C$4</f>
        <v>8665</v>
      </c>
      <c r="J17" s="10">
        <f>J11*Params!$C$5*(1-Params!$C$3)-Params!$C$4</f>
        <v>8665</v>
      </c>
      <c r="K17" s="10"/>
      <c r="L17" s="10"/>
      <c r="M17" s="10"/>
      <c r="N17" s="10"/>
      <c r="O17" s="4"/>
      <c r="P17" s="41">
        <f>SUM(C17:N17)</f>
        <v>69780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9585</v>
      </c>
      <c r="D20" s="28">
        <f t="shared" ref="D20:N20" si="1">SUM(D17:D19)</f>
        <v>9125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6365</v>
      </c>
      <c r="I20" s="28">
        <f t="shared" si="1"/>
        <v>8665</v>
      </c>
      <c r="J20" s="28">
        <f t="shared" si="1"/>
        <v>8665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69780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3613.26</v>
      </c>
      <c r="D23" s="10">
        <v>3613.26</v>
      </c>
      <c r="E23" s="10">
        <v>5113.26</v>
      </c>
      <c r="F23" s="10">
        <v>5113.26</v>
      </c>
      <c r="G23" s="10">
        <v>5113.26</v>
      </c>
      <c r="H23" s="10">
        <v>4427.26</v>
      </c>
      <c r="I23" s="10">
        <v>5113.26</v>
      </c>
      <c r="J23" s="10">
        <v>5113.26</v>
      </c>
      <c r="K23" s="10"/>
      <c r="L23" s="10"/>
      <c r="M23" s="10"/>
      <c r="N23" s="10"/>
      <c r="O23" s="4"/>
      <c r="P23" s="43">
        <f t="shared" ref="P23:P29" si="2">SUM(C23:N23)</f>
        <v>37220.080000000009</v>
      </c>
    </row>
    <row r="24" spans="2:16" x14ac:dyDescent="0.3">
      <c r="B24" s="9" t="s">
        <v>8</v>
      </c>
      <c r="C24" s="10">
        <f>1104.08+1863.57</f>
        <v>2967.6499999999996</v>
      </c>
      <c r="D24" s="10">
        <f>1104.08+1861.37</f>
        <v>2965.45</v>
      </c>
      <c r="E24" s="10">
        <f>1104.08+1859.15</f>
        <v>2963.23</v>
      </c>
      <c r="F24" s="10">
        <f>1104.08+3102.62</f>
        <v>4206.7</v>
      </c>
      <c r="G24" s="10">
        <f>1104.08+2170.01</f>
        <v>3274.09</v>
      </c>
      <c r="H24" s="10">
        <f>961.39+1889.66</f>
        <v>2851.05</v>
      </c>
      <c r="I24" s="10">
        <f>1104.08+2176.65</f>
        <v>3280.73</v>
      </c>
      <c r="J24" s="10">
        <f>1104.08+2176.65</f>
        <v>3280.73</v>
      </c>
      <c r="K24" s="10"/>
      <c r="L24" s="10"/>
      <c r="M24" s="10"/>
      <c r="N24" s="10"/>
      <c r="O24" s="4"/>
      <c r="P24" s="43">
        <f t="shared" si="2"/>
        <v>25789.629999999997</v>
      </c>
    </row>
    <row r="25" spans="2:16" x14ac:dyDescent="0.3">
      <c r="B25" s="55" t="s">
        <v>40</v>
      </c>
      <c r="C25" s="10">
        <v>671.2</v>
      </c>
      <c r="D25" s="10">
        <v>644</v>
      </c>
      <c r="E25" s="10">
        <v>671.2</v>
      </c>
      <c r="F25" s="10">
        <v>671.2</v>
      </c>
      <c r="G25" s="10">
        <v>589.6</v>
      </c>
      <c r="H25" s="10">
        <v>480.8</v>
      </c>
      <c r="I25" s="10">
        <v>616.79999999999995</v>
      </c>
      <c r="J25" s="10">
        <v>616.79999999999995</v>
      </c>
      <c r="K25" s="10"/>
      <c r="L25" s="10"/>
      <c r="M25" s="10"/>
      <c r="N25" s="10"/>
      <c r="O25" s="4"/>
      <c r="P25" s="43">
        <f t="shared" si="2"/>
        <v>4961.6000000000004</v>
      </c>
    </row>
    <row r="26" spans="2:16" x14ac:dyDescent="0.3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0</v>
      </c>
    </row>
    <row r="27" spans="2:16" x14ac:dyDescent="0.3">
      <c r="B27" s="55" t="s">
        <v>45</v>
      </c>
      <c r="C27" s="10">
        <v>3000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3000</v>
      </c>
    </row>
    <row r="28" spans="2:16" x14ac:dyDescent="0.3">
      <c r="B28" s="55" t="s">
        <v>48</v>
      </c>
      <c r="C28" s="64"/>
      <c r="D28" s="64"/>
      <c r="E28" s="64"/>
      <c r="F28" s="64"/>
      <c r="G28" s="64"/>
      <c r="H28" s="64"/>
      <c r="I28" s="64">
        <v>1152.25</v>
      </c>
      <c r="J28" s="64"/>
      <c r="K28" s="64"/>
      <c r="L28" s="64"/>
      <c r="M28" s="64"/>
      <c r="N28" s="64"/>
      <c r="O28" s="4"/>
      <c r="P28" s="43"/>
    </row>
    <row r="29" spans="2:16" x14ac:dyDescent="0.3">
      <c r="B29" s="8" t="s">
        <v>3</v>
      </c>
      <c r="C29" s="44">
        <f>SUM(C23:C28)</f>
        <v>10252.11</v>
      </c>
      <c r="D29" s="44">
        <f t="shared" ref="D29:N29" si="3">SUM(D23:D28)</f>
        <v>7222.71</v>
      </c>
      <c r="E29" s="44">
        <f t="shared" si="3"/>
        <v>8747.69</v>
      </c>
      <c r="F29" s="44">
        <f t="shared" si="3"/>
        <v>9991.16</v>
      </c>
      <c r="G29" s="44">
        <f t="shared" si="3"/>
        <v>8976.9500000000007</v>
      </c>
      <c r="H29" s="44">
        <f t="shared" si="3"/>
        <v>7759.1100000000006</v>
      </c>
      <c r="I29" s="44">
        <f t="shared" si="3"/>
        <v>10163.039999999999</v>
      </c>
      <c r="J29" s="44">
        <f t="shared" si="3"/>
        <v>9010.7899999999991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O29" s="4"/>
      <c r="P29" s="60">
        <f t="shared" si="2"/>
        <v>72123.56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46</v>
      </c>
      <c r="C31" s="67">
        <v>1500</v>
      </c>
      <c r="D31" s="67">
        <v>1500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4"/>
      <c r="P31" s="68">
        <f>SUM(C31:N31)</f>
        <v>3000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4">C20-C29</f>
        <v>-667.11000000000058</v>
      </c>
      <c r="D33" s="47">
        <f t="shared" si="4"/>
        <v>1902.29</v>
      </c>
      <c r="E33" s="47">
        <f t="shared" si="4"/>
        <v>837.30999999999949</v>
      </c>
      <c r="F33" s="47">
        <f t="shared" si="4"/>
        <v>-406.15999999999985</v>
      </c>
      <c r="G33" s="47">
        <f t="shared" si="4"/>
        <v>-771.95000000000073</v>
      </c>
      <c r="H33" s="47">
        <f t="shared" si="4"/>
        <v>-1394.1100000000006</v>
      </c>
      <c r="I33" s="47">
        <f t="shared" si="4"/>
        <v>-1498.0399999999991</v>
      </c>
      <c r="J33" s="47">
        <f t="shared" si="4"/>
        <v>-345.78999999999905</v>
      </c>
      <c r="K33" s="47">
        <f t="shared" si="4"/>
        <v>0</v>
      </c>
      <c r="L33" s="47">
        <f t="shared" si="4"/>
        <v>0</v>
      </c>
      <c r="M33" s="47">
        <f t="shared" si="4"/>
        <v>0</v>
      </c>
      <c r="N33" s="47">
        <f t="shared" si="4"/>
        <v>0</v>
      </c>
      <c r="P33" s="59">
        <f>SUM(C33:O33)</f>
        <v>-2343.5600000000004</v>
      </c>
    </row>
    <row r="35" spans="2:16" x14ac:dyDescent="0.3">
      <c r="B35" s="62" t="s">
        <v>37</v>
      </c>
      <c r="C35" s="54">
        <v>1680</v>
      </c>
      <c r="D35" s="54">
        <v>1600</v>
      </c>
      <c r="E35" s="54">
        <v>1680</v>
      </c>
      <c r="F35" s="54">
        <v>1680</v>
      </c>
      <c r="G35" s="54">
        <v>1440</v>
      </c>
      <c r="H35" s="54">
        <v>1120</v>
      </c>
      <c r="I35" s="54">
        <v>1520</v>
      </c>
      <c r="J35" s="54">
        <v>1520</v>
      </c>
      <c r="K35" s="54"/>
      <c r="L35" s="54"/>
      <c r="M35" s="54"/>
      <c r="N35" s="54"/>
      <c r="P35" s="61">
        <f>SUM(C35:N35)</f>
        <v>12240</v>
      </c>
    </row>
    <row r="36" spans="2:16" x14ac:dyDescent="0.3">
      <c r="B36" s="62" t="s">
        <v>38</v>
      </c>
      <c r="C36" s="54">
        <v>671.2</v>
      </c>
      <c r="D36" s="54">
        <v>644</v>
      </c>
      <c r="E36" s="54">
        <v>671.2</v>
      </c>
      <c r="F36" s="54">
        <v>671.2</v>
      </c>
      <c r="G36" s="54">
        <v>589.6</v>
      </c>
      <c r="H36" s="54">
        <v>480.8</v>
      </c>
      <c r="I36" s="54">
        <v>616.79999999999995</v>
      </c>
      <c r="J36" s="54">
        <v>616.79999999999995</v>
      </c>
      <c r="K36" s="54"/>
      <c r="L36" s="54"/>
      <c r="M36" s="54"/>
      <c r="N36" s="54"/>
      <c r="P36" s="61">
        <f>SUM(C36:N36)</f>
        <v>4961.6000000000004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4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'2023'!P27+'2024'!P29+'2025'!P33</f>
        <v>-3070.449999999998</v>
      </c>
    </row>
    <row r="4" spans="2:3" ht="16.95" customHeight="1" x14ac:dyDescent="0.3">
      <c r="B4" s="38" t="s">
        <v>39</v>
      </c>
      <c r="C4" s="40">
        <f>'2023'!P12+'2024'!P12+'2025'!P12</f>
        <v>45.5</v>
      </c>
    </row>
    <row r="5" spans="2:3" x14ac:dyDescent="0.3">
      <c r="B5" t="s">
        <v>47</v>
      </c>
      <c r="C5">
        <f>(28*2.08)-C4</f>
        <v>12.740000000000002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2025-09-10T11:04:18Z</dcterms:modified>
</cp:coreProperties>
</file>