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6764875C-DE4F-4308-ABB4-DE6FE5E31D4C}" xr6:coauthVersionLast="47" xr6:coauthVersionMax="47" xr10:uidLastSave="{00000000-0000-0000-0000-000000000000}"/>
  <bookViews>
    <workbookView xWindow="2652" yWindow="2652" windowWidth="17280" windowHeight="10728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'2023'!$B$32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'2023'!$B$31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'2023'!$B$29</definedName>
    <definedName name="SOLDE" localSheetId="1">'2024'!$B$29</definedName>
    <definedName name="SOLDE" localSheetId="2">'2025'!$B$29</definedName>
    <definedName name="SORTIES" localSheetId="0">'2023'!$B$22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6" l="1"/>
  <c r="J18" i="16"/>
  <c r="I24" i="16" l="1"/>
  <c r="I18" i="16"/>
  <c r="H24" i="16" l="1"/>
  <c r="H18" i="16"/>
  <c r="G24" i="16" l="1"/>
  <c r="G18" i="16"/>
  <c r="F24" i="16" l="1"/>
  <c r="F18" i="16"/>
  <c r="P32" i="16" l="1"/>
  <c r="P31" i="16"/>
  <c r="P34" i="16" s="1"/>
  <c r="N27" i="16"/>
  <c r="M27" i="16"/>
  <c r="L27" i="16"/>
  <c r="K27" i="16"/>
  <c r="J27" i="16"/>
  <c r="I27" i="16"/>
  <c r="H27" i="16"/>
  <c r="G27" i="16"/>
  <c r="F27" i="16"/>
  <c r="P26" i="16"/>
  <c r="P25" i="16"/>
  <c r="E24" i="16"/>
  <c r="E27" i="16" s="1"/>
  <c r="D24" i="16"/>
  <c r="D27" i="16" s="1"/>
  <c r="C24" i="16"/>
  <c r="C27" i="16" s="1"/>
  <c r="P23" i="16"/>
  <c r="N20" i="16"/>
  <c r="M20" i="16"/>
  <c r="M29" i="16" s="1"/>
  <c r="L20" i="16"/>
  <c r="K20" i="16"/>
  <c r="J20" i="16"/>
  <c r="I20" i="16"/>
  <c r="H20" i="16"/>
  <c r="G20" i="16"/>
  <c r="F20" i="16"/>
  <c r="P19" i="16"/>
  <c r="E18" i="16"/>
  <c r="E20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2" i="15"/>
  <c r="P31" i="15"/>
  <c r="P34" i="15" s="1"/>
  <c r="P26" i="15"/>
  <c r="P25" i="15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D27" i="15" s="1"/>
  <c r="C24" i="15"/>
  <c r="C27" i="15" s="1"/>
  <c r="P23" i="15"/>
  <c r="D20" i="15"/>
  <c r="D29" i="15" s="1"/>
  <c r="P19" i="15"/>
  <c r="N18" i="15"/>
  <c r="N20" i="15" s="1"/>
  <c r="M18" i="15"/>
  <c r="M20" i="15" s="1"/>
  <c r="L18" i="15"/>
  <c r="L20" i="15" s="1"/>
  <c r="K18" i="15"/>
  <c r="K20" i="15" s="1"/>
  <c r="K29" i="15" s="1"/>
  <c r="J18" i="15"/>
  <c r="J20" i="15" s="1"/>
  <c r="I18" i="15"/>
  <c r="I20" i="15" s="1"/>
  <c r="H18" i="15"/>
  <c r="H20" i="15" s="1"/>
  <c r="G18" i="15"/>
  <c r="G20" i="15" s="1"/>
  <c r="F18" i="15"/>
  <c r="F20" i="15" s="1"/>
  <c r="E18" i="15"/>
  <c r="E20" i="15" s="1"/>
  <c r="D18" i="15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2" i="14"/>
  <c r="P31" i="14"/>
  <c r="P34" i="14" s="1"/>
  <c r="P26" i="14"/>
  <c r="P25" i="14"/>
  <c r="N24" i="14"/>
  <c r="N27" i="14" s="1"/>
  <c r="M24" i="14"/>
  <c r="M27" i="14" s="1"/>
  <c r="L24" i="14"/>
  <c r="L27" i="14" s="1"/>
  <c r="K24" i="14"/>
  <c r="K27" i="14" s="1"/>
  <c r="J24" i="14"/>
  <c r="J27" i="14" s="1"/>
  <c r="I24" i="14"/>
  <c r="I27" i="14" s="1"/>
  <c r="H24" i="14"/>
  <c r="H27" i="14" s="1"/>
  <c r="G24" i="14"/>
  <c r="G27" i="14" s="1"/>
  <c r="F24" i="14"/>
  <c r="F27" i="14" s="1"/>
  <c r="E24" i="14"/>
  <c r="E27" i="14" s="1"/>
  <c r="D24" i="14"/>
  <c r="D27" i="14" s="1"/>
  <c r="C24" i="14"/>
  <c r="C27" i="14" s="1"/>
  <c r="P23" i="14"/>
  <c r="P19" i="14"/>
  <c r="N18" i="14"/>
  <c r="N20" i="14" s="1"/>
  <c r="M18" i="14"/>
  <c r="M20" i="14" s="1"/>
  <c r="L18" i="14"/>
  <c r="L20" i="14" s="1"/>
  <c r="K18" i="14"/>
  <c r="K20" i="14" s="1"/>
  <c r="J18" i="14"/>
  <c r="J20" i="14" s="1"/>
  <c r="J29" i="14" s="1"/>
  <c r="I18" i="14"/>
  <c r="I20" i="14" s="1"/>
  <c r="I29" i="14" s="1"/>
  <c r="H18" i="14"/>
  <c r="H20" i="14" s="1"/>
  <c r="G18" i="14"/>
  <c r="F18" i="14"/>
  <c r="F20" i="14" s="1"/>
  <c r="E18" i="14"/>
  <c r="E20" i="14" s="1"/>
  <c r="E29" i="14" s="1"/>
  <c r="D18" i="14"/>
  <c r="D20" i="14" s="1"/>
  <c r="C18" i="14"/>
  <c r="C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9" i="15" l="1"/>
  <c r="N29" i="16"/>
  <c r="J29" i="16"/>
  <c r="H29" i="16"/>
  <c r="D29" i="14"/>
  <c r="P35" i="14"/>
  <c r="F29" i="15"/>
  <c r="N29" i="15"/>
  <c r="K29" i="16"/>
  <c r="C4" i="13"/>
  <c r="C5" i="13" s="1"/>
  <c r="I29" i="16"/>
  <c r="G29" i="16"/>
  <c r="D29" i="16"/>
  <c r="P18" i="14"/>
  <c r="H29" i="14"/>
  <c r="M29" i="14"/>
  <c r="L29" i="14"/>
  <c r="F29" i="14"/>
  <c r="N29" i="14"/>
  <c r="I29" i="15"/>
  <c r="P27" i="14"/>
  <c r="P20" i="16"/>
  <c r="P8" i="14"/>
  <c r="E29" i="15"/>
  <c r="M29" i="15"/>
  <c r="J29" i="15"/>
  <c r="L29" i="16"/>
  <c r="P8" i="15"/>
  <c r="G29" i="15"/>
  <c r="P35" i="15"/>
  <c r="P35" i="16"/>
  <c r="F29" i="16"/>
  <c r="P27" i="16"/>
  <c r="P8" i="16"/>
  <c r="P20" i="15"/>
  <c r="C29" i="15"/>
  <c r="P27" i="15"/>
  <c r="K29" i="14"/>
  <c r="H29" i="15"/>
  <c r="E29" i="16"/>
  <c r="P24" i="15"/>
  <c r="P18" i="16"/>
  <c r="P24" i="14"/>
  <c r="C29" i="14"/>
  <c r="P24" i="16"/>
  <c r="C29" i="16"/>
  <c r="P18" i="15"/>
  <c r="G20" i="14"/>
  <c r="G29" i="14" s="1"/>
  <c r="P20" i="14" l="1"/>
  <c r="P29" i="16"/>
  <c r="P29" i="14"/>
  <c r="P29" i="15"/>
  <c r="C3" i="13" l="1"/>
</calcChain>
</file>

<file path=xl/sharedStrings.xml><?xml version="1.0" encoding="utf-8"?>
<sst xmlns="http://schemas.openxmlformats.org/spreadsheetml/2006/main" count="130" uniqueCount="49">
  <si>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</si>
  <si>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</si>
  <si>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</si>
  <si>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</si>
  <si>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</si>
  <si>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</si>
  <si>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</si>
  <si>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</si>
  <si>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</si>
  <si>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</si>
  <si>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</si>
  <si>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</si>
  <si>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</si>
  <si>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</si>
  <si>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</si>
  <si>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</si>
  <si>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</si>
  <si>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</si>
  <si>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</si>
  <si>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</si>
  <si>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</si>
  <si>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</si>
  <si>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</si>
  <si>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</si>
  <si>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</si>
  <si>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</si>
  <si>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</si>
  <si>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</si>
  <si>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</si>
  <si>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</si>
  <si>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</si>
  <si>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</si>
  <si>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</si>
  <si>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</si>
  <si>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</si>
  <si>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</si>
  <si>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</si>
  <si>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</si>
  <si>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</si>
  <si>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</si>
  <si>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</si>
  <si>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</si>
  <si>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</si>
  <si>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</si>
  <si>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</si>
  <si>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</si>
  <si>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</si>
  <si>
    <t>TJM (Janvier 2025)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</si>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</sst>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workbookViewId="0">
      <selection activeCell="H35" sqref="H35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C23" sqref="C2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>
        <v>15</v>
      </c>
      <c r="O7" s="36"/>
      <c r="P7" s="58">
        <f>SUM(C7:N7)</f>
        <v>232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-4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>
        <v>15</v>
      </c>
      <c r="P11" s="59">
        <f>SUM(C11:N11)</f>
        <v>232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>
        <v>6</v>
      </c>
      <c r="P12" s="59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>
        <f>N11*Params!$C$6*(1-Params!$C$3)-Params!$C$4</f>
        <v>6549</v>
      </c>
      <c r="O18" s="4"/>
      <c r="P18" s="41">
        <f>SUM(C18:N18)</f>
        <v>101551.2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6549</v>
      </c>
      <c r="O20" s="5"/>
      <c r="P20" s="42">
        <f>SUM(C20:N20)</f>
        <v>101551.2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>
        <v>4937.24</v>
      </c>
      <c r="O23" s="4"/>
      <c r="P23" s="43">
        <f>SUM(C23:N23)</f>
        <v>60825.439999999988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>
        <f>1040.45+1774.57</f>
        <v>2815.02</v>
      </c>
      <c r="O24" s="4"/>
      <c r="P24" s="43">
        <f>SUM(C24:N24)</f>
        <v>34638.53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>
        <v>347.3</v>
      </c>
      <c r="O25" s="4"/>
      <c r="P25" s="43">
        <f>SUM(C25:N25)</f>
        <v>3144.2400000000002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8099.56</v>
      </c>
      <c r="O27" s="4"/>
      <c r="P27" s="61">
        <f>SUM(C27:N27)</f>
        <v>100190.70999999999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-1550.5600000000004</v>
      </c>
      <c r="P29" s="60">
        <f>SUM(C29:N29)</f>
        <v>1360.490000000008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>
        <v>345</v>
      </c>
      <c r="P31" s="62">
        <f>SUM(C31:N31)</f>
        <v>5336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>
        <v>347.3</v>
      </c>
      <c r="P32" s="62">
        <f>SUM(C32:N32)</f>
        <v>3144.2400000000002</v>
      </c>
    </row>
    <row r="34" spans="14:16" x14ac:dyDescent="0.3">
      <c r="N34" s="54" t="s">
        <v>44</v>
      </c>
      <c r="P34" s="62">
        <f>(P31*0.34) + 1330</f>
        <v>3144.2400000000002</v>
      </c>
    </row>
    <row r="35" spans="14:16" x14ac:dyDescent="0.3">
      <c r="N35" s="54" t="s">
        <v>45</v>
      </c>
      <c r="P35" s="62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5"/>
  <sheetViews>
    <sheetView topLeftCell="A12" workbookViewId="0">
      <selection activeCell="J32" sqref="J3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8">
        <f>SUM(C6:N6)</f>
        <v>152</v>
      </c>
    </row>
    <row r="7" spans="2:16" x14ac:dyDescent="0.3">
      <c r="B7" s="9" t="s">
        <v>21</v>
      </c>
      <c r="C7" s="37">
        <v>16</v>
      </c>
      <c r="D7" s="37">
        <v>19</v>
      </c>
      <c r="E7" s="37">
        <v>21</v>
      </c>
      <c r="F7" s="37">
        <v>21</v>
      </c>
      <c r="G7" s="37">
        <v>13</v>
      </c>
      <c r="H7" s="37">
        <v>21</v>
      </c>
      <c r="I7" s="37">
        <v>22</v>
      </c>
      <c r="J7" s="37">
        <v>15</v>
      </c>
      <c r="K7" s="37"/>
      <c r="L7" s="37"/>
      <c r="M7" s="37"/>
      <c r="N7" s="37"/>
      <c r="O7" s="36"/>
      <c r="P7" s="58">
        <f>SUM(C7:N7)</f>
        <v>148</v>
      </c>
    </row>
    <row r="8" spans="2:16" x14ac:dyDescent="0.3">
      <c r="B8" s="18" t="s">
        <v>22</v>
      </c>
      <c r="C8" s="64">
        <f t="shared" ref="C8:N8" si="0">C7-C6</f>
        <v>-3</v>
      </c>
      <c r="D8" s="64">
        <f t="shared" si="0"/>
        <v>0</v>
      </c>
      <c r="E8" s="64">
        <f t="shared" si="0"/>
        <v>2</v>
      </c>
      <c r="F8" s="64">
        <f t="shared" si="0"/>
        <v>2</v>
      </c>
      <c r="G8" s="64">
        <f t="shared" si="0"/>
        <v>-6</v>
      </c>
      <c r="H8" s="64">
        <f t="shared" si="0"/>
        <v>2</v>
      </c>
      <c r="I8" s="64">
        <f t="shared" si="0"/>
        <v>3</v>
      </c>
      <c r="J8" s="64">
        <f t="shared" si="0"/>
        <v>-4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16</v>
      </c>
      <c r="D11" s="11">
        <v>19</v>
      </c>
      <c r="E11" s="11">
        <v>21</v>
      </c>
      <c r="F11" s="11">
        <v>21</v>
      </c>
      <c r="G11" s="11">
        <v>13</v>
      </c>
      <c r="H11" s="11">
        <v>21</v>
      </c>
      <c r="I11" s="11">
        <v>22</v>
      </c>
      <c r="J11" s="11">
        <v>15</v>
      </c>
      <c r="K11" s="11"/>
      <c r="L11" s="11"/>
      <c r="M11" s="11"/>
      <c r="N11" s="11"/>
      <c r="P11" s="59">
        <f>SUM(C11:N11)</f>
        <v>148</v>
      </c>
    </row>
    <row r="12" spans="2:16" x14ac:dyDescent="0.3">
      <c r="B12" s="9" t="s">
        <v>16</v>
      </c>
      <c r="C12" s="12">
        <v>6</v>
      </c>
      <c r="D12" s="12">
        <v>1</v>
      </c>
      <c r="E12" s="12"/>
      <c r="F12" s="12"/>
      <c r="G12" s="12">
        <v>6</v>
      </c>
      <c r="H12" s="12"/>
      <c r="I12" s="12"/>
      <c r="J12" s="12">
        <v>5</v>
      </c>
      <c r="K12" s="12"/>
      <c r="L12" s="12"/>
      <c r="M12" s="12"/>
      <c r="N12" s="12"/>
      <c r="P12" s="59">
        <f>SUM(C12:N12)</f>
        <v>18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C11*Params!$C$7*(1-Params!$C$3)-Params!$C$4</f>
        <v>7432.2000000000007</v>
      </c>
      <c r="D18" s="10">
        <f>D11*Params!$C$7*(1-Params!$C$3)-Params!$C$4</f>
        <v>8839.8000000000011</v>
      </c>
      <c r="E18" s="10">
        <f>E11*Params!$C$7*(1-Params!$C$3)-Params!$C$4</f>
        <v>9778.2000000000007</v>
      </c>
      <c r="F18" s="10">
        <f>F11*Params!$C$7*(1-Params!$C$3)-Params!$C$4</f>
        <v>9778.2000000000007</v>
      </c>
      <c r="G18" s="10">
        <f>G11*Params!$C$7*(1-Params!$C$3)-Params!$C$4</f>
        <v>6024.6</v>
      </c>
      <c r="H18" s="10">
        <f>H11*Params!$C$7*(1-Params!$C$3)-Params!$C$4</f>
        <v>9778.2000000000007</v>
      </c>
      <c r="I18" s="10">
        <f>I11*Params!$C$7*(1-Params!$C$3)-Params!$C$4</f>
        <v>10247.4</v>
      </c>
      <c r="J18" s="10">
        <f>J11*Params!$C$7*(1-Params!$C$3)-Params!$C$4</f>
        <v>6963</v>
      </c>
      <c r="K18" s="10"/>
      <c r="L18" s="10"/>
      <c r="M18" s="10"/>
      <c r="N18" s="10"/>
      <c r="O18" s="4"/>
      <c r="P18" s="41">
        <f>SUM(C18:N18)</f>
        <v>68841.600000000006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7432.2000000000007</v>
      </c>
      <c r="D20" s="28">
        <f t="shared" si="1"/>
        <v>8839.8000000000011</v>
      </c>
      <c r="E20" s="28">
        <f t="shared" si="1"/>
        <v>9778.2000000000007</v>
      </c>
      <c r="F20" s="28">
        <f t="shared" si="1"/>
        <v>9778.2000000000007</v>
      </c>
      <c r="G20" s="28">
        <f t="shared" si="1"/>
        <v>6024.6</v>
      </c>
      <c r="H20" s="28">
        <f t="shared" si="1"/>
        <v>9778.2000000000007</v>
      </c>
      <c r="I20" s="28">
        <f t="shared" si="1"/>
        <v>10247.4</v>
      </c>
      <c r="J20" s="28">
        <f t="shared" si="1"/>
        <v>6963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68841.600000000006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5346.06</v>
      </c>
      <c r="D23" s="10">
        <v>5346.06</v>
      </c>
      <c r="E23" s="10">
        <v>5119.63</v>
      </c>
      <c r="F23" s="10">
        <v>5119.63</v>
      </c>
      <c r="G23" s="10">
        <v>5119.63</v>
      </c>
      <c r="H23" s="10">
        <v>5119.63</v>
      </c>
      <c r="I23" s="10">
        <v>5119.63</v>
      </c>
      <c r="J23" s="10">
        <v>5119.63</v>
      </c>
      <c r="K23" s="10"/>
      <c r="L23" s="10"/>
      <c r="M23" s="10"/>
      <c r="N23" s="10"/>
      <c r="O23" s="4"/>
      <c r="P23" s="43">
        <f>SUM(C23:N23)</f>
        <v>41409.9</v>
      </c>
    </row>
    <row r="24" spans="2:16" x14ac:dyDescent="0.3">
      <c r="B24" s="9" t="s">
        <v>8</v>
      </c>
      <c r="C24" s="10">
        <f>1125.19+1939.68</f>
        <v>3064.87</v>
      </c>
      <c r="D24" s="10">
        <f>1125.19+1940.91</f>
        <v>3066.1000000000004</v>
      </c>
      <c r="E24" s="10">
        <f>1105.3+1863.69</f>
        <v>2968.99</v>
      </c>
      <c r="F24" s="10">
        <f>1105.3+3131</f>
        <v>4236.3</v>
      </c>
      <c r="G24" s="10">
        <f>1105.3+2172.63</f>
        <v>3277.9300000000003</v>
      </c>
      <c r="H24" s="10">
        <f>1105.3+2185.92</f>
        <v>3291.2200000000003</v>
      </c>
      <c r="I24" s="10">
        <f>1105.3+2172.63</f>
        <v>3277.9300000000003</v>
      </c>
      <c r="J24" s="10">
        <f>1105.3+2172.63</f>
        <v>3277.9300000000003</v>
      </c>
      <c r="K24" s="10"/>
      <c r="L24" s="10"/>
      <c r="M24" s="10"/>
      <c r="N24" s="10"/>
      <c r="O24" s="4"/>
      <c r="P24" s="43">
        <f>SUM(C24:N24)</f>
        <v>26461.27</v>
      </c>
    </row>
    <row r="25" spans="2:16" x14ac:dyDescent="0.3">
      <c r="B25" s="55" t="s">
        <v>40</v>
      </c>
      <c r="C25" s="56">
        <v>225.12</v>
      </c>
      <c r="D25" s="56">
        <v>558.66</v>
      </c>
      <c r="E25" s="56">
        <v>606.94000000000005</v>
      </c>
      <c r="F25" s="56">
        <v>606.94000000000005</v>
      </c>
      <c r="G25" s="56">
        <v>413.82</v>
      </c>
      <c r="H25" s="56">
        <v>606.94000000000005</v>
      </c>
      <c r="I25" s="56">
        <v>631.08000000000004</v>
      </c>
      <c r="J25" s="56">
        <v>462.1</v>
      </c>
      <c r="K25" s="56"/>
      <c r="L25" s="56"/>
      <c r="M25" s="56"/>
      <c r="N25" s="56"/>
      <c r="O25" s="4"/>
      <c r="P25" s="43">
        <f>SUM(C25:N25)</f>
        <v>4111.6000000000004</v>
      </c>
    </row>
    <row r="26" spans="2:16" x14ac:dyDescent="0.3">
      <c r="B26" s="9" t="s">
        <v>43</v>
      </c>
      <c r="C26" s="10"/>
      <c r="D26" s="10"/>
      <c r="E26" s="10"/>
      <c r="F26" s="10">
        <v>374.15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374.15</v>
      </c>
    </row>
    <row r="27" spans="2:16" x14ac:dyDescent="0.3">
      <c r="B27" s="8" t="s">
        <v>3</v>
      </c>
      <c r="C27" s="44">
        <f t="shared" ref="C27:N27" si="2">SUM(C23:C26)</f>
        <v>8636.0500000000011</v>
      </c>
      <c r="D27" s="44">
        <f t="shared" si="2"/>
        <v>8970.82</v>
      </c>
      <c r="E27" s="44">
        <f t="shared" si="2"/>
        <v>8695.56</v>
      </c>
      <c r="F27" s="44">
        <f t="shared" si="2"/>
        <v>10337.02</v>
      </c>
      <c r="G27" s="44">
        <f t="shared" si="2"/>
        <v>8811.380000000001</v>
      </c>
      <c r="H27" s="44">
        <f t="shared" si="2"/>
        <v>9017.7900000000009</v>
      </c>
      <c r="I27" s="44">
        <f t="shared" si="2"/>
        <v>9028.6400000000012</v>
      </c>
      <c r="J27" s="44">
        <f t="shared" si="2"/>
        <v>8859.6600000000017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72356.92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-1203.8500000000004</v>
      </c>
      <c r="D29" s="47">
        <f t="shared" si="3"/>
        <v>-131.01999999999862</v>
      </c>
      <c r="E29" s="47">
        <f t="shared" si="3"/>
        <v>1082.6400000000012</v>
      </c>
      <c r="F29" s="47">
        <f t="shared" si="3"/>
        <v>-558.81999999999971</v>
      </c>
      <c r="G29" s="47">
        <f t="shared" si="3"/>
        <v>-2786.7800000000007</v>
      </c>
      <c r="H29" s="47">
        <f t="shared" si="3"/>
        <v>760.40999999999985</v>
      </c>
      <c r="I29" s="47">
        <f t="shared" si="3"/>
        <v>1218.7599999999984</v>
      </c>
      <c r="J29" s="47">
        <f t="shared" si="3"/>
        <v>-1896.6600000000017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-3515.3200000000015</v>
      </c>
    </row>
    <row r="31" spans="2:16" x14ac:dyDescent="0.3">
      <c r="B31" s="63" t="s">
        <v>37</v>
      </c>
      <c r="C31" s="54">
        <v>368</v>
      </c>
      <c r="D31" s="54">
        <v>570</v>
      </c>
      <c r="E31" s="54">
        <v>1491</v>
      </c>
      <c r="F31" s="54">
        <v>1491</v>
      </c>
      <c r="G31" s="54">
        <v>923</v>
      </c>
      <c r="H31" s="54">
        <v>1491</v>
      </c>
      <c r="I31" s="54">
        <v>1562</v>
      </c>
      <c r="J31" s="54">
        <v>1065</v>
      </c>
      <c r="K31" s="54"/>
      <c r="L31" s="54"/>
      <c r="M31" s="54"/>
      <c r="N31" s="54"/>
      <c r="P31" s="62">
        <f>SUM(C31:N31)</f>
        <v>8961</v>
      </c>
    </row>
    <row r="32" spans="2:16" x14ac:dyDescent="0.3">
      <c r="B32" s="63" t="s">
        <v>38</v>
      </c>
      <c r="C32" s="54">
        <v>225.12</v>
      </c>
      <c r="D32" s="54">
        <v>293.8</v>
      </c>
      <c r="E32" s="54">
        <v>606.94000000000005</v>
      </c>
      <c r="F32" s="54">
        <v>606.94000000000005</v>
      </c>
      <c r="G32" s="54">
        <v>413.82</v>
      </c>
      <c r="H32" s="54">
        <v>606.94000000000005</v>
      </c>
      <c r="I32" s="54">
        <v>631.08000000000004</v>
      </c>
      <c r="J32" s="54">
        <v>462.1</v>
      </c>
      <c r="K32" s="54"/>
      <c r="L32" s="54"/>
      <c r="M32" s="54"/>
      <c r="N32" s="54"/>
      <c r="P32" s="62">
        <f>SUM(C32:N32)</f>
        <v>3846.7400000000002</v>
      </c>
    </row>
    <row r="34" spans="14:16" x14ac:dyDescent="0.3">
      <c r="N34" s="54" t="s">
        <v>44</v>
      </c>
      <c r="P34" s="62">
        <f>(P31*0.34) + 1330</f>
        <v>4376.74</v>
      </c>
    </row>
    <row r="35" spans="14:16" x14ac:dyDescent="0.3">
      <c r="N35" s="54" t="s">
        <v>45</v>
      </c>
      <c r="P35" s="62">
        <f>P34-P32</f>
        <v>529.99999999999955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H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  <row r="7" spans="2:3" x14ac:dyDescent="0.3">
      <c r="B7" s="67" t="s">
        <v>47</v>
      </c>
      <c r="C7" s="68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('2023'!P29)+('2024'!P29)+'2025'!P29</f>
        <v>-3923.2659999999951</v>
      </c>
    </row>
    <row r="4" spans="2:3" ht="16.95" customHeight="1" x14ac:dyDescent="0.3">
      <c r="B4" s="38" t="s">
        <v>39</v>
      </c>
      <c r="C4" s="40">
        <f>'2023'!P12+'2024'!P12+'2025'!P12</f>
        <v>61</v>
      </c>
    </row>
    <row r="5" spans="2:3" x14ac:dyDescent="0.3">
      <c r="B5" t="s">
        <v>48</v>
      </c>
      <c r="C5">
        <f>1.04+(2.08*31)-C4</f>
        <v>4.5200000000000102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2025-09-10T12:17:20Z</dcterms:modified>
</cp:coreProperties>
</file>