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0C3E0B5E-B521-420F-B044-C9734964842F}" xr6:coauthVersionLast="47" xr6:coauthVersionMax="47" xr10:uidLastSave="{00000000-0000-0000-0000-000000000000}"/>
  <bookViews>
    <workbookView xWindow="-98" yWindow="-98" windowWidth="22695" windowHeight="14476" xr2:uid="{7197597A-D472-4DF9-8F60-FB98CBA82477}"/>
  </bookViews>
  <sheets>
    <sheet name="2022" sheetId="1" r:id="rId1"/>
    <sheet name="Estimation NOV" sheetId="2" r:id="rId2"/>
    <sheet name="Estimation DE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3" i="1" s="1"/>
  <c r="H13" i="1" s="1"/>
  <c r="F21" i="1"/>
  <c r="F33" i="1"/>
  <c r="F43" i="1"/>
  <c r="F26" i="1"/>
  <c r="F44" i="1"/>
  <c r="H44" i="1" s="1"/>
  <c r="H25" i="1"/>
  <c r="F42" i="3"/>
  <c r="F10" i="3"/>
  <c r="F25" i="3"/>
  <c r="F43" i="3" s="1"/>
  <c r="F18" i="3"/>
  <c r="E43" i="3"/>
  <c r="C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E25" i="3"/>
  <c r="D25" i="3"/>
  <c r="D43" i="3" s="1"/>
  <c r="H24" i="3"/>
  <c r="H23" i="3"/>
  <c r="H22" i="3"/>
  <c r="H21" i="3"/>
  <c r="H20" i="3"/>
  <c r="H19" i="3"/>
  <c r="H18" i="3"/>
  <c r="E17" i="3"/>
  <c r="H17" i="3" s="1"/>
  <c r="H16" i="3"/>
  <c r="F13" i="3"/>
  <c r="D13" i="3"/>
  <c r="C13" i="3"/>
  <c r="C45" i="3" s="1"/>
  <c r="C46" i="3" s="1"/>
  <c r="H12" i="3"/>
  <c r="H11" i="3"/>
  <c r="E10" i="3"/>
  <c r="H8" i="3"/>
  <c r="H7" i="3"/>
  <c r="H6" i="3"/>
  <c r="H5" i="3"/>
  <c r="G1" i="3"/>
  <c r="E17" i="1"/>
  <c r="E10" i="1"/>
  <c r="E31" i="2"/>
  <c r="H31" i="2" s="1"/>
  <c r="F43" i="2"/>
  <c r="C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E25" i="2"/>
  <c r="D25" i="2"/>
  <c r="H25" i="2" s="1"/>
  <c r="H24" i="2"/>
  <c r="H23" i="2"/>
  <c r="H22" i="2"/>
  <c r="H21" i="2"/>
  <c r="H20" i="2"/>
  <c r="H19" i="2"/>
  <c r="H18" i="2"/>
  <c r="H17" i="2"/>
  <c r="H16" i="2"/>
  <c r="F13" i="2"/>
  <c r="F45" i="2" s="1"/>
  <c r="E13" i="2"/>
  <c r="D13" i="2"/>
  <c r="C13" i="2"/>
  <c r="H13" i="2" s="1"/>
  <c r="H12" i="2"/>
  <c r="H11" i="2"/>
  <c r="E10" i="2"/>
  <c r="H10" i="2" s="1"/>
  <c r="H8" i="2"/>
  <c r="H7" i="2"/>
  <c r="H6" i="2"/>
  <c r="H5" i="2"/>
  <c r="G1" i="2"/>
  <c r="E26" i="1"/>
  <c r="D26" i="1"/>
  <c r="H11" i="1"/>
  <c r="H5" i="1"/>
  <c r="E13" i="1"/>
  <c r="D13" i="1"/>
  <c r="C13" i="1"/>
  <c r="D44" i="1"/>
  <c r="C44" i="1"/>
  <c r="H18" i="1"/>
  <c r="H10" i="3" l="1"/>
  <c r="H42" i="3"/>
  <c r="F45" i="3"/>
  <c r="H43" i="3"/>
  <c r="D45" i="3"/>
  <c r="D46" i="3" s="1"/>
  <c r="E13" i="3"/>
  <c r="E44" i="1"/>
  <c r="E43" i="2"/>
  <c r="E45" i="2" s="1"/>
  <c r="C45" i="2"/>
  <c r="C46" i="2" s="1"/>
  <c r="D43" i="2"/>
  <c r="H34" i="1"/>
  <c r="G1" i="1"/>
  <c r="H39" i="1"/>
  <c r="H17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5" i="1"/>
  <c r="H36" i="1"/>
  <c r="H37" i="1"/>
  <c r="H38" i="1"/>
  <c r="H40" i="1"/>
  <c r="H41" i="1"/>
  <c r="H42" i="1"/>
  <c r="H43" i="1"/>
  <c r="H16" i="1"/>
  <c r="D1" i="3" l="1"/>
  <c r="E45" i="3"/>
  <c r="E46" i="3" s="1"/>
  <c r="H13" i="3"/>
  <c r="H45" i="3" s="1"/>
  <c r="H43" i="2"/>
  <c r="H45" i="2" s="1"/>
  <c r="D45" i="2"/>
  <c r="D46" i="2" s="1"/>
  <c r="H6" i="1"/>
  <c r="H7" i="1"/>
  <c r="H8" i="1"/>
  <c r="H10" i="1"/>
  <c r="H12" i="1"/>
  <c r="F46" i="3" l="1"/>
  <c r="F1" i="3" s="1"/>
  <c r="E1" i="3"/>
  <c r="E46" i="2"/>
  <c r="D1" i="2"/>
  <c r="F46" i="1"/>
  <c r="E46" i="1"/>
  <c r="D46" i="1"/>
  <c r="C46" i="1"/>
  <c r="E1" i="2" l="1"/>
  <c r="F46" i="2"/>
  <c r="F1" i="2" s="1"/>
  <c r="H46" i="1"/>
  <c r="C47" i="1"/>
  <c r="D47" i="1" s="1"/>
  <c r="D1" i="1" s="1"/>
  <c r="E47" i="1" l="1"/>
  <c r="F47" i="1" l="1"/>
  <c r="F1" i="1" s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F7" authorId="0" shapeId="0" xr:uid="{2BD484E9-878F-4C0E-B462-19E3E1542879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GENIUS HOLDING</t>
        </r>
      </text>
    </comment>
    <comment ref="F25" authorId="0" shapeId="0" xr:uid="{1C800501-DC7F-46BA-88F8-F33A6E91919F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Remb GENIUS HOLDING</t>
        </r>
      </text>
    </comment>
    <comment ref="F30" authorId="0" shapeId="0" xr:uid="{6DEE1D64-72E0-434B-A0BC-02530AC1102B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Facture Trabelsi</t>
        </r>
      </text>
    </comment>
    <comment ref="F33" authorId="0" shapeId="0" xr:uid="{4B6B1453-FCCC-474C-A4C1-9E4FD9943E29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Frais Novembre + Décembre
</t>
        </r>
      </text>
    </comment>
    <comment ref="E34" authorId="0" shapeId="0" xr:uid="{92F0C32F-FD6E-4293-A214-831411C8D06F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Serigne2000+Hazem 2000
</t>
        </r>
      </text>
    </comment>
    <comment ref="F34" authorId="0" shapeId="0" xr:uid="{37A15473-0D36-4D77-A024-ED84044A42D9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Acompte BOUTAINA OUAKRIM</t>
        </r>
      </text>
    </comment>
    <comment ref="F36" authorId="0" shapeId="0" xr:uid="{C773D689-4E2A-4FE4-AA6A-01B26EC480BF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prime cooptation Serigne
</t>
        </r>
      </text>
    </comment>
    <comment ref="F43" authorId="0" shapeId="0" xr:uid="{E36F3F11-3953-4B06-B046-3C23D51EAFE2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Décembre + Octobre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33" authorId="0" shapeId="0" xr:uid="{0E947788-8568-41F8-810E-574773B665F2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Serigne2000+Hazem 2000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F10" authorId="0" shapeId="0" xr:uid="{7EC685AD-C4C4-4F62-B95D-1F0862852754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Facture Boutaina Rami, Marge Rami, Trabelsi + 2 Factures tréso netpower)+deux factures payées veepee 
</t>
        </r>
      </text>
    </comment>
    <comment ref="E33" authorId="0" shapeId="0" xr:uid="{CDF83FC1-DC50-4242-B9EC-4D1BF572766A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Serigne2000+Hazem 2000
</t>
        </r>
      </text>
    </comment>
    <comment ref="F33" authorId="0" shapeId="0" xr:uid="{4B4EA4AF-8885-4857-94FD-C071C4149982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Acompte BOUTAINA OUAKRIM</t>
        </r>
      </text>
    </comment>
  </commentList>
</comments>
</file>

<file path=xl/sharedStrings.xml><?xml version="1.0" encoding="utf-8"?>
<sst xmlns="http://schemas.openxmlformats.org/spreadsheetml/2006/main" count="130" uniqueCount="45">
  <si>
    <t>Trésorerie</t>
  </si>
  <si>
    <t>Différence entrées/sorties</t>
  </si>
  <si>
    <t>Total sorties</t>
  </si>
  <si>
    <t>PAS</t>
  </si>
  <si>
    <t>Mutuelle</t>
  </si>
  <si>
    <t>Prévoyance</t>
  </si>
  <si>
    <t>Retraite</t>
  </si>
  <si>
    <t>Urssaf</t>
  </si>
  <si>
    <t>Achats</t>
  </si>
  <si>
    <t>Frais Km</t>
  </si>
  <si>
    <t>Salaires</t>
  </si>
  <si>
    <t>Fournissuers</t>
  </si>
  <si>
    <t>TVA</t>
  </si>
  <si>
    <t>Impots</t>
  </si>
  <si>
    <t>CB</t>
  </si>
  <si>
    <t>Crédit</t>
  </si>
  <si>
    <t>Banque</t>
  </si>
  <si>
    <t>Boondmanager</t>
  </si>
  <si>
    <t>Frais Comptable</t>
  </si>
  <si>
    <t>Amundi</t>
  </si>
  <si>
    <t>Hiscox</t>
  </si>
  <si>
    <t>Frais</t>
  </si>
  <si>
    <t xml:space="preserve">Sorties </t>
  </si>
  <si>
    <t>Total entrées</t>
  </si>
  <si>
    <t>Remboursement Chomage Partiel</t>
  </si>
  <si>
    <t>Règlement factures</t>
  </si>
  <si>
    <t>TVA récupérée</t>
  </si>
  <si>
    <t>Capital apporté</t>
  </si>
  <si>
    <t>Prêt bancaire</t>
  </si>
  <si>
    <t xml:space="preserve">Trèsorerie en début de mois </t>
  </si>
  <si>
    <t>Entrées</t>
  </si>
  <si>
    <t>TOTAL</t>
  </si>
  <si>
    <t>décembre</t>
  </si>
  <si>
    <t>novembre</t>
  </si>
  <si>
    <t>octobre</t>
  </si>
  <si>
    <t>Début d'activité</t>
  </si>
  <si>
    <t>MOIS</t>
  </si>
  <si>
    <t>Suivi de trésorerie 2022</t>
  </si>
  <si>
    <t>Intéressement</t>
  </si>
  <si>
    <t>Autres</t>
  </si>
  <si>
    <t>Loyer</t>
  </si>
  <si>
    <t>Acomptes</t>
  </si>
  <si>
    <t>CMSM</t>
  </si>
  <si>
    <t>Remboursement Capital apporté</t>
  </si>
  <si>
    <t>Cooptation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</si>
</sst>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B5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164" fontId="0" fillId="2" borderId="0" xfId="1" applyFont="1" applyFill="1"/>
    <xf numFmtId="164" fontId="2" fillId="3" borderId="1" xfId="1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4" fontId="0" fillId="0" borderId="0" xfId="0" applyNumberFormat="1"/>
    <xf numFmtId="164" fontId="2" fillId="0" borderId="0" xfId="1" applyFont="1" applyFill="1" applyBorder="1"/>
    <xf numFmtId="0" fontId="2" fillId="0" borderId="5" xfId="0" applyFont="1" applyBorder="1"/>
    <xf numFmtId="4" fontId="0" fillId="3" borderId="6" xfId="0" applyNumberFormat="1" applyFill="1" applyBorder="1"/>
    <xf numFmtId="164" fontId="2" fillId="3" borderId="8" xfId="1" applyFont="1" applyFill="1" applyBorder="1"/>
    <xf numFmtId="0" fontId="6" fillId="3" borderId="9" xfId="0" applyFont="1" applyFill="1" applyBorder="1"/>
    <xf numFmtId="164" fontId="2" fillId="0" borderId="10" xfId="1" applyFont="1" applyBorder="1"/>
    <xf numFmtId="164" fontId="7" fillId="0" borderId="11" xfId="1" applyFont="1" applyBorder="1" applyProtection="1">
      <protection locked="0"/>
    </xf>
    <xf numFmtId="0" fontId="0" fillId="0" borderId="12" xfId="0" applyBorder="1" applyProtection="1">
      <protection locked="0"/>
    </xf>
    <xf numFmtId="164" fontId="7" fillId="0" borderId="14" xfId="1" applyFont="1" applyBorder="1" applyProtection="1">
      <protection locked="0"/>
    </xf>
    <xf numFmtId="164" fontId="7" fillId="0" borderId="11" xfId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Protection="1">
      <protection locked="0"/>
    </xf>
    <xf numFmtId="164" fontId="7" fillId="0" borderId="17" xfId="1" applyFont="1" applyBorder="1" applyProtection="1">
      <protection locked="0"/>
    </xf>
    <xf numFmtId="164" fontId="7" fillId="0" borderId="18" xfId="1" applyFont="1" applyBorder="1" applyProtection="1">
      <protection locked="0"/>
    </xf>
    <xf numFmtId="164" fontId="7" fillId="0" borderId="18" xfId="1" applyFon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5" borderId="19" xfId="0" applyFill="1" applyBorder="1" applyProtection="1">
      <protection locked="0"/>
    </xf>
    <xf numFmtId="164" fontId="7" fillId="2" borderId="17" xfId="1" applyFont="1" applyFill="1" applyBorder="1" applyProtection="1">
      <protection locked="0"/>
    </xf>
    <xf numFmtId="164" fontId="7" fillId="2" borderId="18" xfId="1" applyFont="1" applyFill="1" applyBorder="1" applyProtection="1">
      <protection locked="0"/>
    </xf>
    <xf numFmtId="164" fontId="7" fillId="0" borderId="20" xfId="1" applyFont="1" applyBorder="1" applyProtection="1">
      <protection locked="0"/>
    </xf>
    <xf numFmtId="164" fontId="7" fillId="0" borderId="21" xfId="1" applyFont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6" borderId="19" xfId="0" applyFill="1" applyBorder="1" applyProtection="1">
      <protection locked="0"/>
    </xf>
    <xf numFmtId="164" fontId="7" fillId="0" borderId="21" xfId="1" applyFont="1" applyFill="1" applyBorder="1" applyProtection="1">
      <protection locked="0"/>
    </xf>
    <xf numFmtId="0" fontId="0" fillId="6" borderId="12" xfId="0" applyFill="1" applyBorder="1" applyProtection="1">
      <protection locked="0"/>
    </xf>
    <xf numFmtId="164" fontId="2" fillId="6" borderId="1" xfId="1" applyFont="1" applyFill="1" applyBorder="1"/>
    <xf numFmtId="4" fontId="0" fillId="6" borderId="6" xfId="0" applyNumberFormat="1" applyFill="1" applyBorder="1"/>
    <xf numFmtId="164" fontId="0" fillId="6" borderId="25" xfId="1" applyFont="1" applyFill="1" applyBorder="1"/>
    <xf numFmtId="164" fontId="0" fillId="6" borderId="6" xfId="1" applyFont="1" applyFill="1" applyBorder="1"/>
    <xf numFmtId="0" fontId="6" fillId="6" borderId="26" xfId="0" applyFont="1" applyFill="1" applyBorder="1"/>
    <xf numFmtId="0" fontId="0" fillId="2" borderId="0" xfId="0" applyFill="1" applyAlignment="1">
      <alignment vertical="center"/>
    </xf>
    <xf numFmtId="2" fontId="0" fillId="3" borderId="6" xfId="0" applyNumberFormat="1" applyFill="1" applyBorder="1" applyAlignment="1">
      <alignment vertical="center"/>
    </xf>
    <xf numFmtId="164" fontId="0" fillId="3" borderId="7" xfId="1" applyFont="1" applyFill="1" applyBorder="1" applyAlignment="1">
      <alignment vertical="center"/>
    </xf>
    <xf numFmtId="164" fontId="0" fillId="3" borderId="8" xfId="1" applyFont="1" applyFill="1" applyBorder="1" applyAlignment="1">
      <alignment vertical="center"/>
    </xf>
    <xf numFmtId="164" fontId="0" fillId="3" borderId="27" xfId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2" fontId="0" fillId="0" borderId="0" xfId="0" applyNumberFormat="1"/>
    <xf numFmtId="164" fontId="0" fillId="2" borderId="17" xfId="1" applyFont="1" applyFill="1" applyBorder="1"/>
    <xf numFmtId="164" fontId="0" fillId="2" borderId="18" xfId="1" applyFont="1" applyFill="1" applyBorder="1"/>
    <xf numFmtId="164" fontId="0" fillId="2" borderId="28" xfId="1" applyFont="1" applyFill="1" applyBorder="1"/>
    <xf numFmtId="164" fontId="0" fillId="2" borderId="30" xfId="1" applyFont="1" applyFill="1" applyBorder="1"/>
    <xf numFmtId="164" fontId="0" fillId="2" borderId="31" xfId="1" applyFont="1" applyFill="1" applyBorder="1"/>
    <xf numFmtId="164" fontId="0" fillId="2" borderId="32" xfId="1" applyFont="1" applyFill="1" applyBorder="1"/>
    <xf numFmtId="164" fontId="0" fillId="2" borderId="23" xfId="1" applyFont="1" applyFill="1" applyBorder="1"/>
    <xf numFmtId="164" fontId="0" fillId="2" borderId="24" xfId="1" applyFont="1" applyFill="1" applyBorder="1"/>
    <xf numFmtId="164" fontId="0" fillId="2" borderId="33" xfId="1" applyFont="1" applyFill="1" applyBorder="1"/>
    <xf numFmtId="0" fontId="0" fillId="0" borderId="34" xfId="0" applyBorder="1" applyProtection="1">
      <protection locked="0"/>
    </xf>
    <xf numFmtId="164" fontId="0" fillId="2" borderId="14" xfId="1" applyFont="1" applyFill="1" applyBorder="1"/>
    <xf numFmtId="164" fontId="0" fillId="2" borderId="11" xfId="1" applyFont="1" applyFill="1" applyBorder="1"/>
    <xf numFmtId="164" fontId="0" fillId="2" borderId="35" xfId="1" applyFont="1" applyFill="1" applyBorder="1"/>
    <xf numFmtId="164" fontId="0" fillId="7" borderId="1" xfId="1" applyFont="1" applyFill="1" applyBorder="1"/>
    <xf numFmtId="0" fontId="0" fillId="7" borderId="6" xfId="0" applyFill="1" applyBorder="1"/>
    <xf numFmtId="164" fontId="0" fillId="7" borderId="25" xfId="1" applyFont="1" applyFill="1" applyBorder="1"/>
    <xf numFmtId="164" fontId="0" fillId="7" borderId="6" xfId="1" applyFont="1" applyFill="1" applyBorder="1"/>
    <xf numFmtId="0" fontId="6" fillId="7" borderId="26" xfId="0" applyFont="1" applyFill="1" applyBorder="1"/>
    <xf numFmtId="0" fontId="0" fillId="8" borderId="19" xfId="0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0" fillId="10" borderId="19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164" fontId="4" fillId="4" borderId="24" xfId="1" applyFont="1" applyFill="1" applyBorder="1"/>
    <xf numFmtId="4" fontId="3" fillId="4" borderId="24" xfId="0" applyNumberFormat="1" applyFont="1" applyFill="1" applyBorder="1"/>
    <xf numFmtId="164" fontId="2" fillId="3" borderId="24" xfId="1" applyFont="1" applyFill="1" applyBorder="1"/>
    <xf numFmtId="164" fontId="9" fillId="2" borderId="0" xfId="1" applyFont="1" applyFill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164" fontId="10" fillId="4" borderId="6" xfId="1" applyFont="1" applyFill="1" applyBorder="1" applyAlignment="1">
      <alignment horizontal="center" vertical="center"/>
    </xf>
    <xf numFmtId="164" fontId="10" fillId="4" borderId="8" xfId="1" applyFont="1" applyFill="1" applyBorder="1" applyAlignment="1">
      <alignment horizontal="center" vertical="center"/>
    </xf>
    <xf numFmtId="164" fontId="10" fillId="4" borderId="7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164" fontId="10" fillId="4" borderId="1" xfId="1" applyFont="1" applyFill="1" applyBorder="1" applyAlignment="1">
      <alignment horizontal="center" vertical="center"/>
    </xf>
    <xf numFmtId="164" fontId="2" fillId="2" borderId="29" xfId="1" applyFont="1" applyFill="1" applyBorder="1"/>
    <xf numFmtId="164" fontId="2" fillId="2" borderId="16" xfId="1" applyFont="1" applyFill="1" applyBorder="1"/>
    <xf numFmtId="164" fontId="2" fillId="2" borderId="13" xfId="1" applyFont="1" applyFill="1" applyBorder="1"/>
    <xf numFmtId="164" fontId="2" fillId="2" borderId="22" xfId="1" applyFont="1" applyFill="1" applyBorder="1"/>
    <xf numFmtId="164" fontId="2" fillId="3" borderId="1" xfId="1" applyFont="1" applyFill="1" applyBorder="1" applyAlignment="1">
      <alignment vertical="center"/>
    </xf>
    <xf numFmtId="164" fontId="7" fillId="11" borderId="18" xfId="1" applyFont="1" applyFill="1" applyBorder="1" applyProtection="1">
      <protection locked="0"/>
    </xf>
    <xf numFmtId="164" fontId="7" fillId="12" borderId="17" xfId="1" applyFont="1" applyFill="1" applyBorder="1" applyProtection="1">
      <protection locked="0"/>
    </xf>
    <xf numFmtId="164" fontId="7" fillId="12" borderId="11" xfId="1" applyFont="1" applyFill="1" applyBorder="1" applyProtection="1">
      <protection locked="0"/>
    </xf>
    <xf numFmtId="164" fontId="0" fillId="12" borderId="30" xfId="1" applyFont="1" applyFill="1" applyBorder="1"/>
    <xf numFmtId="164" fontId="8" fillId="0" borderId="0" xfId="1" applyFont="1" applyAlignment="1">
      <alignment horizontal="left" vertical="center"/>
    </xf>
    <xf numFmtId="164" fontId="8" fillId="0" borderId="2" xfId="1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B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7974-A48B-4D83-AD1A-523E6338B5EC}">
  <dimension ref="B1:H47"/>
  <sheetViews>
    <sheetView tabSelected="1" zoomScale="89" workbookViewId="0">
      <selection activeCell="K16" sqref="K16"/>
    </sheetView>
  </sheetViews>
  <sheetFormatPr baseColWidth="10" defaultColWidth="9.06640625" defaultRowHeight="14.25" x14ac:dyDescent="0.45"/>
  <cols>
    <col min="1" max="1" width="4.06640625" style="1" customWidth="1"/>
    <col min="2" max="2" width="37.06640625" style="1" bestFit="1" customWidth="1"/>
    <col min="3" max="3" width="16.59765625" style="2" customWidth="1"/>
    <col min="4" max="6" width="15.265625" style="2" bestFit="1" customWidth="1"/>
    <col min="7" max="7" width="0.33203125" customWidth="1"/>
    <col min="8" max="8" width="15.46484375" style="2" bestFit="1" customWidth="1"/>
    <col min="9" max="16384" width="9.06640625" style="1"/>
  </cols>
  <sheetData>
    <row r="1" spans="2:8" ht="39" customHeight="1" x14ac:dyDescent="0.45">
      <c r="B1" s="87" t="s">
        <v>37</v>
      </c>
      <c r="C1" s="87"/>
      <c r="D1" s="71">
        <f>+D47</f>
        <v>19004.379999999997</v>
      </c>
      <c r="E1" s="71">
        <f>+E47</f>
        <v>17601.810000000005</v>
      </c>
      <c r="F1" s="71">
        <f>+F47</f>
        <v>10504.670000000006</v>
      </c>
      <c r="G1" s="2">
        <f>G47</f>
        <v>0</v>
      </c>
    </row>
    <row r="2" spans="2:8" ht="5.25" customHeight="1" thickBot="1" x14ac:dyDescent="0.5">
      <c r="B2" s="88"/>
      <c r="C2" s="88"/>
    </row>
    <row r="3" spans="2:8" s="37" customFormat="1" ht="26" customHeight="1" thickBot="1" x14ac:dyDescent="0.5">
      <c r="B3" s="72" t="s">
        <v>36</v>
      </c>
      <c r="C3" s="73" t="s">
        <v>35</v>
      </c>
      <c r="D3" s="74" t="s">
        <v>34</v>
      </c>
      <c r="E3" s="74" t="s">
        <v>33</v>
      </c>
      <c r="F3" s="75" t="s">
        <v>32</v>
      </c>
      <c r="G3" s="76"/>
      <c r="H3" s="77" t="s">
        <v>31</v>
      </c>
    </row>
    <row r="4" spans="2:8" ht="16.149999999999999" thickBot="1" x14ac:dyDescent="0.55000000000000004">
      <c r="B4" s="61" t="s">
        <v>30</v>
      </c>
      <c r="C4" s="60"/>
      <c r="D4" s="60"/>
      <c r="E4" s="60"/>
      <c r="F4" s="59"/>
      <c r="G4" s="58"/>
      <c r="H4" s="57"/>
    </row>
    <row r="5" spans="2:8" x14ac:dyDescent="0.45">
      <c r="B5" s="14" t="s">
        <v>29</v>
      </c>
      <c r="C5" s="49">
        <v>1000</v>
      </c>
      <c r="D5" s="48"/>
      <c r="E5" s="48"/>
      <c r="F5" s="47"/>
      <c r="G5" s="43"/>
      <c r="H5" s="78">
        <f>SUM(C5:F5)</f>
        <v>1000</v>
      </c>
    </row>
    <row r="6" spans="2:8" x14ac:dyDescent="0.45">
      <c r="B6" s="22" t="s">
        <v>28</v>
      </c>
      <c r="C6" s="46"/>
      <c r="D6" s="45"/>
      <c r="E6" s="45"/>
      <c r="F6" s="44"/>
      <c r="G6" s="43"/>
      <c r="H6" s="79">
        <f>SUM(C6:F6)</f>
        <v>0</v>
      </c>
    </row>
    <row r="7" spans="2:8" x14ac:dyDescent="0.45">
      <c r="B7" s="22" t="s">
        <v>27</v>
      </c>
      <c r="C7" s="46"/>
      <c r="D7" s="45"/>
      <c r="E7" s="45"/>
      <c r="F7" s="44">
        <v>3000</v>
      </c>
      <c r="G7" s="43"/>
      <c r="H7" s="79">
        <f>SUM(C7:F7)</f>
        <v>3000</v>
      </c>
    </row>
    <row r="8" spans="2:8" ht="15" customHeight="1" x14ac:dyDescent="0.45">
      <c r="B8" s="17" t="s">
        <v>26</v>
      </c>
      <c r="C8" s="56"/>
      <c r="D8" s="55"/>
      <c r="E8" s="55"/>
      <c r="F8" s="54"/>
      <c r="G8" s="43"/>
      <c r="H8" s="80">
        <f>SUM(C8:F8)</f>
        <v>0</v>
      </c>
    </row>
    <row r="9" spans="2:8" ht="1.5" customHeight="1" x14ac:dyDescent="0.45">
      <c r="B9" s="53"/>
      <c r="C9" s="52"/>
      <c r="D9" s="51"/>
      <c r="E9" s="51"/>
      <c r="F9" s="50"/>
      <c r="G9" s="43"/>
      <c r="H9" s="81"/>
    </row>
    <row r="10" spans="2:8" x14ac:dyDescent="0.45">
      <c r="B10" s="14" t="s">
        <v>25</v>
      </c>
      <c r="C10" s="49"/>
      <c r="D10" s="48">
        <v>26964</v>
      </c>
      <c r="E10" s="48">
        <f>7472.4+11496+12480+13200</f>
        <v>44648.4</v>
      </c>
      <c r="F10" s="47">
        <f>8379+24480+11340+13728+14520+4759+441+11520+13680</f>
        <v>102847</v>
      </c>
      <c r="G10" s="43"/>
      <c r="H10" s="78">
        <f>SUM(C10:F10)</f>
        <v>174459.4</v>
      </c>
    </row>
    <row r="11" spans="2:8" x14ac:dyDescent="0.45">
      <c r="B11" s="14" t="s">
        <v>39</v>
      </c>
      <c r="C11" s="49"/>
      <c r="D11" s="48"/>
      <c r="E11" s="48"/>
      <c r="F11" s="47"/>
      <c r="G11" s="43"/>
      <c r="H11" s="78">
        <f>SUM(C11:F11)</f>
        <v>0</v>
      </c>
    </row>
    <row r="12" spans="2:8" ht="14.65" thickBot="1" x14ac:dyDescent="0.5">
      <c r="B12" s="22" t="s">
        <v>24</v>
      </c>
      <c r="C12" s="46"/>
      <c r="D12" s="45"/>
      <c r="E12" s="45"/>
      <c r="F12" s="44"/>
      <c r="G12" s="43"/>
      <c r="H12" s="79">
        <f>SUM(C12:F12)</f>
        <v>0</v>
      </c>
    </row>
    <row r="13" spans="2:8" s="37" customFormat="1" ht="26" customHeight="1" thickBot="1" x14ac:dyDescent="0.5">
      <c r="B13" s="42" t="s">
        <v>23</v>
      </c>
      <c r="C13" s="41">
        <f>SUM(C5:C12)</f>
        <v>1000</v>
      </c>
      <c r="D13" s="40">
        <f>SUM(D5:D12)</f>
        <v>26964</v>
      </c>
      <c r="E13" s="40">
        <f>SUM(E5:E12)</f>
        <v>44648.4</v>
      </c>
      <c r="F13" s="39">
        <f>SUM(F5:F12)</f>
        <v>105847</v>
      </c>
      <c r="G13" s="38"/>
      <c r="H13" s="82">
        <f>SUM(C13:F13)</f>
        <v>178459.4</v>
      </c>
    </row>
    <row r="14" spans="2:8" ht="14.65" thickBot="1" x14ac:dyDescent="0.5"/>
    <row r="15" spans="2:8" ht="16.149999999999999" thickBot="1" x14ac:dyDescent="0.55000000000000004">
      <c r="B15" s="36" t="s">
        <v>22</v>
      </c>
      <c r="C15" s="35"/>
      <c r="D15" s="35"/>
      <c r="E15" s="35"/>
      <c r="F15" s="34"/>
      <c r="G15" s="33"/>
      <c r="H15" s="32"/>
    </row>
    <row r="16" spans="2:8" x14ac:dyDescent="0.45">
      <c r="B16" s="31" t="s">
        <v>21</v>
      </c>
      <c r="C16" s="30"/>
      <c r="D16" s="27"/>
      <c r="E16" s="27"/>
      <c r="F16" s="26">
        <v>7550.93</v>
      </c>
      <c r="G16" s="6"/>
      <c r="H16" s="12">
        <f t="shared" ref="H16:H43" si="0">+SUM(C16:F16)</f>
        <v>7550.93</v>
      </c>
    </row>
    <row r="17" spans="2:8" x14ac:dyDescent="0.45">
      <c r="B17" s="29" t="s">
        <v>20</v>
      </c>
      <c r="C17" s="21"/>
      <c r="D17" s="20"/>
      <c r="E17" s="19">
        <f>38.66+38.54</f>
        <v>77.199999999999989</v>
      </c>
      <c r="F17" s="19">
        <v>38.54</v>
      </c>
      <c r="G17" s="6"/>
      <c r="H17" s="12">
        <f t="shared" si="0"/>
        <v>115.73999999999998</v>
      </c>
    </row>
    <row r="18" spans="2:8" x14ac:dyDescent="0.45">
      <c r="B18" s="29" t="s">
        <v>42</v>
      </c>
      <c r="C18" s="21"/>
      <c r="D18" s="20">
        <v>129.6</v>
      </c>
      <c r="E18" s="20"/>
      <c r="F18" s="19">
        <v>60</v>
      </c>
      <c r="G18" s="6"/>
      <c r="H18" s="12">
        <f t="shared" si="0"/>
        <v>189.6</v>
      </c>
    </row>
    <row r="19" spans="2:8" x14ac:dyDescent="0.45">
      <c r="B19" s="29" t="s">
        <v>19</v>
      </c>
      <c r="C19" s="21"/>
      <c r="D19" s="20"/>
      <c r="E19" s="20"/>
      <c r="F19" s="19"/>
      <c r="G19" s="6"/>
      <c r="H19" s="12">
        <f t="shared" si="0"/>
        <v>0</v>
      </c>
    </row>
    <row r="20" spans="2:8" x14ac:dyDescent="0.45">
      <c r="B20" s="29" t="s">
        <v>18</v>
      </c>
      <c r="D20" s="20"/>
      <c r="E20" s="20"/>
      <c r="F20" s="19"/>
      <c r="G20" s="6"/>
      <c r="H20" s="12">
        <f t="shared" si="0"/>
        <v>0</v>
      </c>
    </row>
    <row r="21" spans="2:8" x14ac:dyDescent="0.45">
      <c r="B21" s="29" t="s">
        <v>17</v>
      </c>
      <c r="C21" s="21"/>
      <c r="D21" s="20">
        <v>108</v>
      </c>
      <c r="E21" s="20"/>
      <c r="F21" s="19">
        <f>108</f>
        <v>108</v>
      </c>
      <c r="G21" s="6"/>
      <c r="H21" s="12">
        <f t="shared" si="0"/>
        <v>216</v>
      </c>
    </row>
    <row r="22" spans="2:8" x14ac:dyDescent="0.45">
      <c r="B22" s="28"/>
      <c r="C22" s="21"/>
      <c r="D22" s="20"/>
      <c r="E22" s="20"/>
      <c r="F22" s="19"/>
      <c r="G22" s="6"/>
      <c r="H22" s="12">
        <f t="shared" si="0"/>
        <v>0</v>
      </c>
    </row>
    <row r="23" spans="2:8" x14ac:dyDescent="0.45">
      <c r="B23" s="66" t="s">
        <v>16</v>
      </c>
      <c r="C23" s="21"/>
      <c r="D23" s="25"/>
      <c r="E23" s="25"/>
      <c r="F23" s="25"/>
      <c r="G23" s="6"/>
      <c r="H23" s="12">
        <f t="shared" si="0"/>
        <v>0</v>
      </c>
    </row>
    <row r="24" spans="2:8" x14ac:dyDescent="0.45">
      <c r="B24" s="67" t="s">
        <v>15</v>
      </c>
      <c r="C24" s="16"/>
      <c r="D24" s="25"/>
      <c r="E24" s="25"/>
      <c r="F24" s="25"/>
      <c r="G24" s="6"/>
      <c r="H24" s="12">
        <f t="shared" si="0"/>
        <v>0</v>
      </c>
    </row>
    <row r="25" spans="2:8" x14ac:dyDescent="0.45">
      <c r="B25" s="67" t="s">
        <v>43</v>
      </c>
      <c r="C25" s="16"/>
      <c r="D25" s="25"/>
      <c r="E25" s="25"/>
      <c r="F25" s="25">
        <v>3000</v>
      </c>
      <c r="G25" s="6"/>
      <c r="H25" s="12">
        <f t="shared" si="0"/>
        <v>3000</v>
      </c>
    </row>
    <row r="26" spans="2:8" ht="15" customHeight="1" x14ac:dyDescent="0.45">
      <c r="B26" s="67" t="s">
        <v>14</v>
      </c>
      <c r="C26" s="21"/>
      <c r="D26" s="25">
        <f>129.17+5.4+33.58</f>
        <v>168.14999999999998</v>
      </c>
      <c r="E26" s="25">
        <f>29.2+12.8+34.5+30.5+6.5</f>
        <v>113.5</v>
      </c>
      <c r="F26" s="25">
        <f>29.8+31.9+1.2</f>
        <v>62.900000000000006</v>
      </c>
      <c r="G26" s="6"/>
      <c r="H26" s="12">
        <f t="shared" si="0"/>
        <v>344.54999999999995</v>
      </c>
    </row>
    <row r="27" spans="2:8" ht="15" customHeight="1" x14ac:dyDescent="0.45">
      <c r="B27" s="22"/>
      <c r="C27" s="21"/>
      <c r="D27" s="25"/>
      <c r="E27" s="25"/>
      <c r="F27" s="25"/>
      <c r="G27" s="6"/>
      <c r="H27" s="12">
        <f t="shared" si="0"/>
        <v>0</v>
      </c>
    </row>
    <row r="28" spans="2:8" x14ac:dyDescent="0.45">
      <c r="B28" s="23" t="s">
        <v>13</v>
      </c>
      <c r="C28" s="21"/>
      <c r="D28" s="25"/>
      <c r="E28" s="25"/>
      <c r="F28" s="24"/>
      <c r="G28" s="6"/>
      <c r="H28" s="12">
        <f t="shared" si="0"/>
        <v>0</v>
      </c>
    </row>
    <row r="29" spans="2:8" x14ac:dyDescent="0.45">
      <c r="B29" s="23" t="s">
        <v>12</v>
      </c>
      <c r="C29" s="21"/>
      <c r="D29" s="20"/>
      <c r="E29" s="20"/>
      <c r="F29" s="19"/>
      <c r="G29" s="6"/>
      <c r="H29" s="12">
        <f t="shared" si="0"/>
        <v>0</v>
      </c>
    </row>
    <row r="30" spans="2:8" x14ac:dyDescent="0.45">
      <c r="B30" s="23" t="s">
        <v>11</v>
      </c>
      <c r="C30" s="21"/>
      <c r="D30" s="20"/>
      <c r="E30" s="20"/>
      <c r="F30" s="19">
        <v>9000</v>
      </c>
      <c r="G30" s="6"/>
      <c r="H30" s="12">
        <f t="shared" si="0"/>
        <v>9000</v>
      </c>
    </row>
    <row r="31" spans="2:8" x14ac:dyDescent="0.45">
      <c r="B31" s="22"/>
      <c r="C31" s="21"/>
      <c r="D31" s="20"/>
      <c r="E31" s="20"/>
      <c r="F31" s="19"/>
      <c r="G31" s="6"/>
      <c r="H31" s="12">
        <f t="shared" si="0"/>
        <v>0</v>
      </c>
    </row>
    <row r="32" spans="2:8" x14ac:dyDescent="0.45">
      <c r="B32" s="62" t="s">
        <v>10</v>
      </c>
      <c r="C32" s="21"/>
      <c r="D32" s="20">
        <v>8421.67</v>
      </c>
      <c r="E32" s="20">
        <v>38342.269999999997</v>
      </c>
      <c r="F32" s="19">
        <v>66008.44</v>
      </c>
      <c r="G32" s="6"/>
      <c r="H32" s="12">
        <f t="shared" si="0"/>
        <v>112772.38</v>
      </c>
    </row>
    <row r="33" spans="2:8" x14ac:dyDescent="0.45">
      <c r="B33" s="63" t="s">
        <v>9</v>
      </c>
      <c r="C33" s="16"/>
      <c r="D33" s="13">
        <v>132.19999999999999</v>
      </c>
      <c r="E33" s="13"/>
      <c r="F33" s="15">
        <f>568.6+158.64+847.4+488.96+3087.73</f>
        <v>5151.33</v>
      </c>
      <c r="G33" s="6"/>
      <c r="H33" s="12">
        <f t="shared" si="0"/>
        <v>5283.53</v>
      </c>
    </row>
    <row r="34" spans="2:8" x14ac:dyDescent="0.45">
      <c r="B34" s="63" t="s">
        <v>41</v>
      </c>
      <c r="C34" s="16"/>
      <c r="D34" s="13"/>
      <c r="E34" s="13">
        <v>4000</v>
      </c>
      <c r="F34" s="15">
        <v>1200</v>
      </c>
      <c r="G34" s="6"/>
      <c r="H34" s="12">
        <f t="shared" si="0"/>
        <v>5200</v>
      </c>
    </row>
    <row r="35" spans="2:8" x14ac:dyDescent="0.45">
      <c r="B35" s="63" t="s">
        <v>8</v>
      </c>
      <c r="C35" s="16"/>
      <c r="D35" s="13"/>
      <c r="E35" s="13"/>
      <c r="F35" s="15"/>
      <c r="G35" s="6"/>
      <c r="H35" s="12">
        <f t="shared" si="0"/>
        <v>0</v>
      </c>
    </row>
    <row r="36" spans="2:8" x14ac:dyDescent="0.45">
      <c r="B36" s="63" t="s">
        <v>44</v>
      </c>
      <c r="C36" s="16"/>
      <c r="D36" s="13"/>
      <c r="E36" s="13"/>
      <c r="F36" s="15">
        <v>800</v>
      </c>
      <c r="G36" s="6"/>
      <c r="H36" s="12">
        <f t="shared" si="0"/>
        <v>800</v>
      </c>
    </row>
    <row r="37" spans="2:8" x14ac:dyDescent="0.45">
      <c r="B37" s="63" t="s">
        <v>38</v>
      </c>
      <c r="C37" s="16"/>
      <c r="D37" s="13"/>
      <c r="E37" s="13"/>
      <c r="F37" s="15"/>
      <c r="G37" s="6"/>
      <c r="H37" s="12">
        <f t="shared" si="0"/>
        <v>0</v>
      </c>
    </row>
    <row r="38" spans="2:8" x14ac:dyDescent="0.45">
      <c r="B38" s="18"/>
      <c r="C38" s="16"/>
      <c r="D38" s="13"/>
      <c r="E38" s="13"/>
      <c r="F38" s="15"/>
      <c r="G38" s="6"/>
      <c r="H38" s="12">
        <f t="shared" si="0"/>
        <v>0</v>
      </c>
    </row>
    <row r="39" spans="2:8" x14ac:dyDescent="0.45">
      <c r="B39" s="64" t="s">
        <v>7</v>
      </c>
      <c r="C39" s="16"/>
      <c r="D39" s="13"/>
      <c r="E39" s="13">
        <v>3518</v>
      </c>
      <c r="F39" s="15">
        <v>16601</v>
      </c>
      <c r="G39" s="6"/>
      <c r="H39" s="12">
        <f t="shared" si="0"/>
        <v>20119</v>
      </c>
    </row>
    <row r="40" spans="2:8" x14ac:dyDescent="0.45">
      <c r="B40" s="65" t="s">
        <v>6</v>
      </c>
      <c r="C40" s="13"/>
      <c r="D40" s="13"/>
      <c r="E40" s="13"/>
      <c r="F40" s="13"/>
      <c r="G40" s="6"/>
      <c r="H40" s="12">
        <f t="shared" si="0"/>
        <v>0</v>
      </c>
    </row>
    <row r="41" spans="2:8" x14ac:dyDescent="0.45">
      <c r="B41" s="65" t="s">
        <v>5</v>
      </c>
      <c r="C41" s="13"/>
      <c r="D41" s="13"/>
      <c r="E41" s="13"/>
      <c r="F41" s="13"/>
      <c r="G41" s="6"/>
      <c r="H41" s="12">
        <f t="shared" si="0"/>
        <v>0</v>
      </c>
    </row>
    <row r="42" spans="2:8" x14ac:dyDescent="0.45">
      <c r="B42" s="65" t="s">
        <v>4</v>
      </c>
      <c r="C42" s="13"/>
      <c r="D42" s="13"/>
      <c r="E42" s="13"/>
      <c r="F42" s="13"/>
      <c r="G42" s="6"/>
      <c r="H42" s="12">
        <f t="shared" si="0"/>
        <v>0</v>
      </c>
    </row>
    <row r="43" spans="2:8" ht="14.65" thickBot="1" x14ac:dyDescent="0.5">
      <c r="B43" s="65" t="s">
        <v>3</v>
      </c>
      <c r="C43" s="13"/>
      <c r="D43" s="13"/>
      <c r="E43" s="13"/>
      <c r="F43" s="13">
        <f>601+2762</f>
        <v>3363</v>
      </c>
      <c r="G43" s="6"/>
      <c r="H43" s="12">
        <f t="shared" si="0"/>
        <v>3363</v>
      </c>
    </row>
    <row r="44" spans="2:8" ht="22.05" customHeight="1" thickBot="1" x14ac:dyDescent="0.55000000000000004">
      <c r="B44" s="11" t="s">
        <v>2</v>
      </c>
      <c r="C44" s="10">
        <f>+SUM(C16:C43)</f>
        <v>0</v>
      </c>
      <c r="D44" s="10">
        <f t="shared" ref="D44:F44" si="1">+SUM(D16:D43)</f>
        <v>8959.6200000000008</v>
      </c>
      <c r="E44" s="10">
        <f t="shared" si="1"/>
        <v>46050.969999999994</v>
      </c>
      <c r="F44" s="10">
        <f t="shared" si="1"/>
        <v>112944.14</v>
      </c>
      <c r="G44" s="9"/>
      <c r="H44" s="3">
        <f>+SUM(C44:F44)</f>
        <v>167954.72999999998</v>
      </c>
    </row>
    <row r="45" spans="2:8" ht="11" customHeight="1" thickBot="1" x14ac:dyDescent="0.5">
      <c r="B45" s="8"/>
      <c r="C45" s="7"/>
      <c r="D45" s="7"/>
      <c r="E45" s="7"/>
      <c r="G45" s="6"/>
    </row>
    <row r="46" spans="2:8" ht="25.05" customHeight="1" x14ac:dyDescent="0.5">
      <c r="B46" s="5" t="s">
        <v>1</v>
      </c>
      <c r="C46" s="68">
        <f>C13-C44</f>
        <v>1000</v>
      </c>
      <c r="D46" s="68">
        <f>D13-D44</f>
        <v>18004.379999999997</v>
      </c>
      <c r="E46" s="68">
        <f>E13-E44</f>
        <v>-1402.5699999999924</v>
      </c>
      <c r="F46" s="68">
        <f>F13-F44</f>
        <v>-7097.1399999999994</v>
      </c>
      <c r="G46" s="69"/>
      <c r="H46" s="70">
        <f>H13-H44</f>
        <v>10504.670000000013</v>
      </c>
    </row>
    <row r="47" spans="2:8" ht="27" customHeight="1" thickBot="1" x14ac:dyDescent="0.55000000000000004">
      <c r="B47" s="4" t="s">
        <v>0</v>
      </c>
      <c r="C47" s="68">
        <f>C46</f>
        <v>1000</v>
      </c>
      <c r="D47" s="68">
        <f>C47+D46</f>
        <v>19004.379999999997</v>
      </c>
      <c r="E47" s="68">
        <f t="shared" ref="E47:F47" si="2">D47+E46</f>
        <v>17601.810000000005</v>
      </c>
      <c r="F47" s="68">
        <f t="shared" si="2"/>
        <v>10504.670000000006</v>
      </c>
      <c r="G47" s="69"/>
      <c r="H47" s="70"/>
    </row>
  </sheetData>
  <mergeCells count="1">
    <mergeCell ref="B1:C2"/>
  </mergeCells>
  <conditionalFormatting sqref="C46:F46">
    <cfRule type="cellIs" dxfId="35" priority="29" operator="lessThan">
      <formula>0</formula>
    </cfRule>
    <cfRule type="cellIs" dxfId="34" priority="30" operator="greaterThan">
      <formula>0</formula>
    </cfRule>
  </conditionalFormatting>
  <conditionalFormatting sqref="H44 H46:H47">
    <cfRule type="cellIs" dxfId="33" priority="27" operator="greaterThan">
      <formula>0</formula>
    </cfRule>
    <cfRule type="cellIs" dxfId="32" priority="28" operator="lessThan">
      <formula>0</formula>
    </cfRule>
  </conditionalFormatting>
  <conditionalFormatting sqref="C47">
    <cfRule type="cellIs" dxfId="31" priority="25" operator="lessThan">
      <formula>0</formula>
    </cfRule>
    <cfRule type="cellIs" dxfId="30" priority="26" operator="greaterThan">
      <formula>0</formula>
    </cfRule>
  </conditionalFormatting>
  <conditionalFormatting sqref="D4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E47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F47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1AA7-D323-4B69-A1E3-E4C2FD0E6CE1}">
  <dimension ref="B1:H46"/>
  <sheetViews>
    <sheetView workbookViewId="0">
      <selection activeCell="E10" sqref="E10"/>
    </sheetView>
  </sheetViews>
  <sheetFormatPr baseColWidth="10" defaultColWidth="9.06640625" defaultRowHeight="14.25" x14ac:dyDescent="0.45"/>
  <cols>
    <col min="1" max="1" width="4.06640625" style="1" customWidth="1"/>
    <col min="2" max="2" width="37.06640625" style="1" bestFit="1" customWidth="1"/>
    <col min="3" max="3" width="16.59765625" style="2" customWidth="1"/>
    <col min="4" max="6" width="15.265625" style="2" bestFit="1" customWidth="1"/>
    <col min="7" max="7" width="0.33203125" customWidth="1"/>
    <col min="8" max="8" width="15.46484375" style="2" bestFit="1" customWidth="1"/>
    <col min="9" max="16384" width="9.06640625" style="1"/>
  </cols>
  <sheetData>
    <row r="1" spans="2:8" ht="39" customHeight="1" x14ac:dyDescent="0.45">
      <c r="B1" s="87" t="s">
        <v>37</v>
      </c>
      <c r="C1" s="87"/>
      <c r="D1" s="71">
        <f>+D46</f>
        <v>19004.379999999997</v>
      </c>
      <c r="E1" s="71">
        <f>+E46</f>
        <v>-8780.0500000000029</v>
      </c>
      <c r="F1" s="71">
        <f>+F46</f>
        <v>-8780.0500000000029</v>
      </c>
      <c r="G1" s="2">
        <f>G46</f>
        <v>0</v>
      </c>
    </row>
    <row r="2" spans="2:8" ht="5.25" customHeight="1" thickBot="1" x14ac:dyDescent="0.5">
      <c r="B2" s="88"/>
      <c r="C2" s="88"/>
    </row>
    <row r="3" spans="2:8" s="37" customFormat="1" ht="26" customHeight="1" thickBot="1" x14ac:dyDescent="0.5">
      <c r="B3" s="72" t="s">
        <v>36</v>
      </c>
      <c r="C3" s="73" t="s">
        <v>35</v>
      </c>
      <c r="D3" s="74" t="s">
        <v>34</v>
      </c>
      <c r="E3" s="74" t="s">
        <v>33</v>
      </c>
      <c r="F3" s="75" t="s">
        <v>32</v>
      </c>
      <c r="G3" s="76"/>
      <c r="H3" s="77" t="s">
        <v>31</v>
      </c>
    </row>
    <row r="4" spans="2:8" ht="16.149999999999999" thickBot="1" x14ac:dyDescent="0.55000000000000004">
      <c r="B4" s="61" t="s">
        <v>30</v>
      </c>
      <c r="C4" s="60"/>
      <c r="D4" s="60"/>
      <c r="E4" s="60"/>
      <c r="F4" s="59"/>
      <c r="G4" s="58"/>
      <c r="H4" s="57"/>
    </row>
    <row r="5" spans="2:8" x14ac:dyDescent="0.45">
      <c r="B5" s="14" t="s">
        <v>29</v>
      </c>
      <c r="C5" s="49">
        <v>1000</v>
      </c>
      <c r="D5" s="48"/>
      <c r="E5" s="48"/>
      <c r="F5" s="47"/>
      <c r="G5" s="43"/>
      <c r="H5" s="78">
        <f>SUM(C5:F5)</f>
        <v>1000</v>
      </c>
    </row>
    <row r="6" spans="2:8" x14ac:dyDescent="0.45">
      <c r="B6" s="22" t="s">
        <v>28</v>
      </c>
      <c r="C6" s="46"/>
      <c r="D6" s="45"/>
      <c r="E6" s="45"/>
      <c r="F6" s="44"/>
      <c r="G6" s="43"/>
      <c r="H6" s="79">
        <f>SUM(C6:F6)</f>
        <v>0</v>
      </c>
    </row>
    <row r="7" spans="2:8" x14ac:dyDescent="0.45">
      <c r="B7" s="22" t="s">
        <v>27</v>
      </c>
      <c r="C7" s="46"/>
      <c r="D7" s="45"/>
      <c r="E7" s="45"/>
      <c r="F7" s="44"/>
      <c r="G7" s="43"/>
      <c r="H7" s="79">
        <f>SUM(C7:F7)</f>
        <v>0</v>
      </c>
    </row>
    <row r="8" spans="2:8" ht="15" customHeight="1" x14ac:dyDescent="0.45">
      <c r="B8" s="17" t="s">
        <v>26</v>
      </c>
      <c r="C8" s="56"/>
      <c r="D8" s="55"/>
      <c r="E8" s="55"/>
      <c r="F8" s="54"/>
      <c r="G8" s="43"/>
      <c r="H8" s="80">
        <f>SUM(C8:F8)</f>
        <v>0</v>
      </c>
    </row>
    <row r="9" spans="2:8" ht="1.5" customHeight="1" x14ac:dyDescent="0.45">
      <c r="B9" s="53"/>
      <c r="C9" s="52"/>
      <c r="D9" s="51"/>
      <c r="E9" s="51"/>
      <c r="F9" s="50"/>
      <c r="G9" s="43"/>
      <c r="H9" s="81"/>
    </row>
    <row r="10" spans="2:8" x14ac:dyDescent="0.45">
      <c r="B10" s="14" t="s">
        <v>25</v>
      </c>
      <c r="C10" s="49"/>
      <c r="D10" s="48">
        <v>26964</v>
      </c>
      <c r="E10" s="48">
        <f>7472.4+11496</f>
        <v>18968.400000000001</v>
      </c>
      <c r="F10" s="47"/>
      <c r="G10" s="43"/>
      <c r="H10" s="78">
        <f>SUM(C10:F10)</f>
        <v>45932.4</v>
      </c>
    </row>
    <row r="11" spans="2:8" x14ac:dyDescent="0.45">
      <c r="B11" s="14" t="s">
        <v>39</v>
      </c>
      <c r="C11" s="49"/>
      <c r="D11" s="48"/>
      <c r="E11" s="48"/>
      <c r="F11" s="47"/>
      <c r="G11" s="43"/>
      <c r="H11" s="78">
        <f>SUM(C11:F11)</f>
        <v>0</v>
      </c>
    </row>
    <row r="12" spans="2:8" ht="14.65" thickBot="1" x14ac:dyDescent="0.5">
      <c r="B12" s="22" t="s">
        <v>24</v>
      </c>
      <c r="C12" s="46"/>
      <c r="D12" s="45"/>
      <c r="E12" s="45"/>
      <c r="F12" s="44"/>
      <c r="G12" s="43"/>
      <c r="H12" s="79">
        <f>SUM(C12:F12)</f>
        <v>0</v>
      </c>
    </row>
    <row r="13" spans="2:8" s="37" customFormat="1" ht="26" customHeight="1" thickBot="1" x14ac:dyDescent="0.5">
      <c r="B13" s="42" t="s">
        <v>23</v>
      </c>
      <c r="C13" s="41">
        <f>SUM(C5:C12)</f>
        <v>1000</v>
      </c>
      <c r="D13" s="40">
        <f>SUM(D5:D12)</f>
        <v>26964</v>
      </c>
      <c r="E13" s="40">
        <f>SUM(E5:E12)</f>
        <v>18968.400000000001</v>
      </c>
      <c r="F13" s="39">
        <f>SUM(F5:F12)</f>
        <v>0</v>
      </c>
      <c r="G13" s="38"/>
      <c r="H13" s="82">
        <f>SUM(C13:F13)</f>
        <v>46932.4</v>
      </c>
    </row>
    <row r="14" spans="2:8" ht="14.65" thickBot="1" x14ac:dyDescent="0.5"/>
    <row r="15" spans="2:8" ht="16.149999999999999" thickBot="1" x14ac:dyDescent="0.55000000000000004">
      <c r="B15" s="36" t="s">
        <v>22</v>
      </c>
      <c r="C15" s="35"/>
      <c r="D15" s="35"/>
      <c r="E15" s="35"/>
      <c r="F15" s="34"/>
      <c r="G15" s="33"/>
      <c r="H15" s="32"/>
    </row>
    <row r="16" spans="2:8" x14ac:dyDescent="0.45">
      <c r="B16" s="31" t="s">
        <v>21</v>
      </c>
      <c r="C16" s="30"/>
      <c r="D16" s="27"/>
      <c r="E16" s="27"/>
      <c r="F16" s="26"/>
      <c r="G16" s="6"/>
      <c r="H16" s="12">
        <f t="shared" ref="H16:H42" si="0">+SUM(C16:F16)</f>
        <v>0</v>
      </c>
    </row>
    <row r="17" spans="2:8" x14ac:dyDescent="0.45">
      <c r="B17" s="29" t="s">
        <v>20</v>
      </c>
      <c r="C17" s="21"/>
      <c r="D17" s="20"/>
      <c r="E17" s="20">
        <v>38.659999999999997</v>
      </c>
      <c r="F17" s="19"/>
      <c r="G17" s="6"/>
      <c r="H17" s="12">
        <f t="shared" si="0"/>
        <v>38.659999999999997</v>
      </c>
    </row>
    <row r="18" spans="2:8" x14ac:dyDescent="0.45">
      <c r="B18" s="29" t="s">
        <v>42</v>
      </c>
      <c r="C18" s="21"/>
      <c r="D18" s="20">
        <v>129.6</v>
      </c>
      <c r="E18" s="20"/>
      <c r="F18" s="19"/>
      <c r="G18" s="6"/>
      <c r="H18" s="12">
        <f t="shared" si="0"/>
        <v>129.6</v>
      </c>
    </row>
    <row r="19" spans="2:8" x14ac:dyDescent="0.45">
      <c r="B19" s="29" t="s">
        <v>19</v>
      </c>
      <c r="C19" s="21"/>
      <c r="D19" s="20"/>
      <c r="E19" s="20"/>
      <c r="F19" s="19"/>
      <c r="G19" s="6"/>
      <c r="H19" s="12">
        <f t="shared" si="0"/>
        <v>0</v>
      </c>
    </row>
    <row r="20" spans="2:8" x14ac:dyDescent="0.45">
      <c r="B20" s="29" t="s">
        <v>18</v>
      </c>
      <c r="D20" s="20"/>
      <c r="E20" s="20"/>
      <c r="F20" s="19"/>
      <c r="G20" s="6"/>
      <c r="H20" s="12">
        <f t="shared" si="0"/>
        <v>0</v>
      </c>
    </row>
    <row r="21" spans="2:8" x14ac:dyDescent="0.45">
      <c r="B21" s="29" t="s">
        <v>17</v>
      </c>
      <c r="C21" s="21"/>
      <c r="D21" s="20">
        <v>108</v>
      </c>
      <c r="E21" s="20"/>
      <c r="F21" s="19"/>
      <c r="G21" s="6"/>
      <c r="H21" s="12">
        <f t="shared" si="0"/>
        <v>108</v>
      </c>
    </row>
    <row r="22" spans="2:8" x14ac:dyDescent="0.45">
      <c r="B22" s="28"/>
      <c r="C22" s="21"/>
      <c r="D22" s="20"/>
      <c r="E22" s="20"/>
      <c r="F22" s="19"/>
      <c r="G22" s="6"/>
      <c r="H22" s="12">
        <f t="shared" si="0"/>
        <v>0</v>
      </c>
    </row>
    <row r="23" spans="2:8" x14ac:dyDescent="0.45">
      <c r="B23" s="66" t="s">
        <v>16</v>
      </c>
      <c r="C23" s="21"/>
      <c r="D23" s="25"/>
      <c r="E23" s="25"/>
      <c r="F23" s="25"/>
      <c r="G23" s="6"/>
      <c r="H23" s="12">
        <f t="shared" si="0"/>
        <v>0</v>
      </c>
    </row>
    <row r="24" spans="2:8" x14ac:dyDescent="0.45">
      <c r="B24" s="67" t="s">
        <v>15</v>
      </c>
      <c r="C24" s="16"/>
      <c r="D24" s="25"/>
      <c r="E24" s="25"/>
      <c r="F24" s="25"/>
      <c r="G24" s="6"/>
      <c r="H24" s="12">
        <f t="shared" si="0"/>
        <v>0</v>
      </c>
    </row>
    <row r="25" spans="2:8" ht="15" customHeight="1" x14ac:dyDescent="0.45">
      <c r="B25" s="67" t="s">
        <v>14</v>
      </c>
      <c r="C25" s="21"/>
      <c r="D25" s="25">
        <f>129.17+5.4+33.58</f>
        <v>168.14999999999998</v>
      </c>
      <c r="E25" s="25">
        <f>29.2+12.8+34.5+30.5+6.5</f>
        <v>113.5</v>
      </c>
      <c r="F25" s="25"/>
      <c r="G25" s="6"/>
      <c r="H25" s="12">
        <f t="shared" si="0"/>
        <v>281.64999999999998</v>
      </c>
    </row>
    <row r="26" spans="2:8" ht="15" customHeight="1" x14ac:dyDescent="0.45">
      <c r="B26" s="22"/>
      <c r="C26" s="21"/>
      <c r="D26" s="25"/>
      <c r="E26" s="25"/>
      <c r="F26" s="25"/>
      <c r="G26" s="6"/>
      <c r="H26" s="12">
        <f t="shared" si="0"/>
        <v>0</v>
      </c>
    </row>
    <row r="27" spans="2:8" x14ac:dyDescent="0.45">
      <c r="B27" s="23" t="s">
        <v>13</v>
      </c>
      <c r="C27" s="21"/>
      <c r="D27" s="25"/>
      <c r="E27" s="25"/>
      <c r="F27" s="24"/>
      <c r="G27" s="6"/>
      <c r="H27" s="12">
        <f t="shared" si="0"/>
        <v>0</v>
      </c>
    </row>
    <row r="28" spans="2:8" x14ac:dyDescent="0.45">
      <c r="B28" s="23" t="s">
        <v>12</v>
      </c>
      <c r="C28" s="21"/>
      <c r="D28" s="20"/>
      <c r="E28" s="20"/>
      <c r="F28" s="19"/>
      <c r="G28" s="6"/>
      <c r="H28" s="12">
        <f t="shared" si="0"/>
        <v>0</v>
      </c>
    </row>
    <row r="29" spans="2:8" x14ac:dyDescent="0.45">
      <c r="B29" s="23" t="s">
        <v>11</v>
      </c>
      <c r="C29" s="21"/>
      <c r="D29" s="20"/>
      <c r="E29" s="20"/>
      <c r="F29" s="19"/>
      <c r="G29" s="6"/>
      <c r="H29" s="12">
        <f t="shared" si="0"/>
        <v>0</v>
      </c>
    </row>
    <row r="30" spans="2:8" x14ac:dyDescent="0.45">
      <c r="B30" s="22"/>
      <c r="C30" s="21"/>
      <c r="D30" s="20"/>
      <c r="E30" s="20"/>
      <c r="F30" s="19"/>
      <c r="G30" s="6"/>
      <c r="H30" s="12">
        <f t="shared" si="0"/>
        <v>0</v>
      </c>
    </row>
    <row r="31" spans="2:8" x14ac:dyDescent="0.45">
      <c r="B31" s="62" t="s">
        <v>10</v>
      </c>
      <c r="C31" s="21"/>
      <c r="D31" s="20">
        <v>8421.67</v>
      </c>
      <c r="E31" s="83">
        <f>4876.84+5741.84+5215.93+5599.43+4958.63+12690</f>
        <v>39082.67</v>
      </c>
      <c r="F31" s="19"/>
      <c r="G31" s="6"/>
      <c r="H31" s="12">
        <f t="shared" si="0"/>
        <v>47504.34</v>
      </c>
    </row>
    <row r="32" spans="2:8" x14ac:dyDescent="0.45">
      <c r="B32" s="63" t="s">
        <v>9</v>
      </c>
      <c r="C32" s="16"/>
      <c r="D32" s="13">
        <v>132.19999999999999</v>
      </c>
      <c r="E32" s="13"/>
      <c r="F32" s="15"/>
      <c r="G32" s="6"/>
      <c r="H32" s="12">
        <f t="shared" si="0"/>
        <v>132.19999999999999</v>
      </c>
    </row>
    <row r="33" spans="2:8" x14ac:dyDescent="0.45">
      <c r="B33" s="63" t="s">
        <v>41</v>
      </c>
      <c r="C33" s="16"/>
      <c r="D33" s="13"/>
      <c r="E33" s="13">
        <v>4000</v>
      </c>
      <c r="F33" s="15"/>
      <c r="G33" s="6"/>
      <c r="H33" s="12">
        <f t="shared" si="0"/>
        <v>4000</v>
      </c>
    </row>
    <row r="34" spans="2:8" x14ac:dyDescent="0.45">
      <c r="B34" s="63" t="s">
        <v>8</v>
      </c>
      <c r="C34" s="16"/>
      <c r="D34" s="13"/>
      <c r="E34" s="13"/>
      <c r="F34" s="15"/>
      <c r="G34" s="6"/>
      <c r="H34" s="12">
        <f t="shared" si="0"/>
        <v>0</v>
      </c>
    </row>
    <row r="35" spans="2:8" x14ac:dyDescent="0.45">
      <c r="B35" s="63" t="s">
        <v>40</v>
      </c>
      <c r="C35" s="16"/>
      <c r="D35" s="13"/>
      <c r="E35" s="13"/>
      <c r="F35" s="15"/>
      <c r="G35" s="6"/>
      <c r="H35" s="12">
        <f t="shared" si="0"/>
        <v>0</v>
      </c>
    </row>
    <row r="36" spans="2:8" x14ac:dyDescent="0.45">
      <c r="B36" s="63" t="s">
        <v>38</v>
      </c>
      <c r="C36" s="16"/>
      <c r="D36" s="13"/>
      <c r="E36" s="13"/>
      <c r="F36" s="15"/>
      <c r="G36" s="6"/>
      <c r="H36" s="12">
        <f t="shared" si="0"/>
        <v>0</v>
      </c>
    </row>
    <row r="37" spans="2:8" x14ac:dyDescent="0.45">
      <c r="B37" s="18"/>
      <c r="C37" s="16"/>
      <c r="D37" s="13"/>
      <c r="E37" s="13"/>
      <c r="F37" s="15"/>
      <c r="G37" s="6"/>
      <c r="H37" s="12">
        <f t="shared" si="0"/>
        <v>0</v>
      </c>
    </row>
    <row r="38" spans="2:8" x14ac:dyDescent="0.45">
      <c r="B38" s="64" t="s">
        <v>7</v>
      </c>
      <c r="C38" s="16"/>
      <c r="D38" s="13"/>
      <c r="E38" s="13">
        <v>3518</v>
      </c>
      <c r="F38" s="15"/>
      <c r="G38" s="6"/>
      <c r="H38" s="12">
        <f t="shared" si="0"/>
        <v>3518</v>
      </c>
    </row>
    <row r="39" spans="2:8" x14ac:dyDescent="0.45">
      <c r="B39" s="65" t="s">
        <v>6</v>
      </c>
      <c r="C39" s="13"/>
      <c r="D39" s="13"/>
      <c r="E39" s="13"/>
      <c r="F39" s="13"/>
      <c r="G39" s="6"/>
      <c r="H39" s="12">
        <f t="shared" si="0"/>
        <v>0</v>
      </c>
    </row>
    <row r="40" spans="2:8" x14ac:dyDescent="0.45">
      <c r="B40" s="65" t="s">
        <v>5</v>
      </c>
      <c r="C40" s="13"/>
      <c r="D40" s="13"/>
      <c r="E40" s="13"/>
      <c r="F40" s="13"/>
      <c r="G40" s="6"/>
      <c r="H40" s="12">
        <f t="shared" si="0"/>
        <v>0</v>
      </c>
    </row>
    <row r="41" spans="2:8" x14ac:dyDescent="0.45">
      <c r="B41" s="65" t="s">
        <v>4</v>
      </c>
      <c r="C41" s="13"/>
      <c r="D41" s="13"/>
      <c r="E41" s="13"/>
      <c r="F41" s="13"/>
      <c r="G41" s="6"/>
      <c r="H41" s="12">
        <f t="shared" si="0"/>
        <v>0</v>
      </c>
    </row>
    <row r="42" spans="2:8" ht="14.65" thickBot="1" x14ac:dyDescent="0.5">
      <c r="B42" s="65" t="s">
        <v>3</v>
      </c>
      <c r="C42" s="13"/>
      <c r="D42" s="13"/>
      <c r="E42" s="13"/>
      <c r="F42" s="13"/>
      <c r="G42" s="6"/>
      <c r="H42" s="12">
        <f t="shared" si="0"/>
        <v>0</v>
      </c>
    </row>
    <row r="43" spans="2:8" ht="22.05" customHeight="1" thickBot="1" x14ac:dyDescent="0.55000000000000004">
      <c r="B43" s="11" t="s">
        <v>2</v>
      </c>
      <c r="C43" s="10">
        <f>+SUM(C16:C42)</f>
        <v>0</v>
      </c>
      <c r="D43" s="10">
        <f t="shared" ref="D43:F43" si="1">+SUM(D16:D42)</f>
        <v>8959.6200000000008</v>
      </c>
      <c r="E43" s="10">
        <f t="shared" si="1"/>
        <v>46752.83</v>
      </c>
      <c r="F43" s="10">
        <f t="shared" si="1"/>
        <v>0</v>
      </c>
      <c r="G43" s="9"/>
      <c r="H43" s="3">
        <f>+SUM(C43:F43)</f>
        <v>55712.450000000004</v>
      </c>
    </row>
    <row r="44" spans="2:8" ht="11" customHeight="1" thickBot="1" x14ac:dyDescent="0.5">
      <c r="B44" s="8"/>
      <c r="C44" s="7"/>
      <c r="D44" s="7"/>
      <c r="E44" s="7"/>
      <c r="G44" s="6"/>
    </row>
    <row r="45" spans="2:8" ht="25.05" customHeight="1" x14ac:dyDescent="0.5">
      <c r="B45" s="5" t="s">
        <v>1</v>
      </c>
      <c r="C45" s="68">
        <f>C13-C43</f>
        <v>1000</v>
      </c>
      <c r="D45" s="68">
        <f>D13-D43</f>
        <v>18004.379999999997</v>
      </c>
      <c r="E45" s="68">
        <f>E13-E43</f>
        <v>-27784.43</v>
      </c>
      <c r="F45" s="68">
        <f>F13-F43</f>
        <v>0</v>
      </c>
      <c r="G45" s="69"/>
      <c r="H45" s="70">
        <f>H13-H43</f>
        <v>-8780.0500000000029</v>
      </c>
    </row>
    <row r="46" spans="2:8" ht="27" customHeight="1" thickBot="1" x14ac:dyDescent="0.55000000000000004">
      <c r="B46" s="4" t="s">
        <v>0</v>
      </c>
      <c r="C46" s="68">
        <f>C45</f>
        <v>1000</v>
      </c>
      <c r="D46" s="68">
        <f>C46+D45</f>
        <v>19004.379999999997</v>
      </c>
      <c r="E46" s="68">
        <f t="shared" ref="E46:F46" si="2">D46+E45</f>
        <v>-8780.0500000000029</v>
      </c>
      <c r="F46" s="68">
        <f t="shared" si="2"/>
        <v>-8780.0500000000029</v>
      </c>
      <c r="G46" s="69"/>
      <c r="H46" s="70"/>
    </row>
  </sheetData>
  <mergeCells count="1">
    <mergeCell ref="B1:C2"/>
  </mergeCells>
  <conditionalFormatting sqref="C45:F45">
    <cfRule type="cellIs" dxfId="23" priority="11" operator="lessThan">
      <formula>0</formula>
    </cfRule>
    <cfRule type="cellIs" dxfId="22" priority="12" operator="greaterThan">
      <formula>0</formula>
    </cfRule>
  </conditionalFormatting>
  <conditionalFormatting sqref="H43 H45:H46">
    <cfRule type="cellIs" dxfId="21" priority="9" operator="greaterThan">
      <formula>0</formula>
    </cfRule>
    <cfRule type="cellIs" dxfId="20" priority="10" operator="lessThan">
      <formula>0</formula>
    </cfRule>
  </conditionalFormatting>
  <conditionalFormatting sqref="C46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D46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E4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F46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5E15-9C9B-4B22-B96D-D66873EC3064}">
  <dimension ref="B1:H46"/>
  <sheetViews>
    <sheetView workbookViewId="0">
      <selection activeCell="M20" sqref="M20"/>
    </sheetView>
  </sheetViews>
  <sheetFormatPr baseColWidth="10" defaultColWidth="9.06640625" defaultRowHeight="14.25" x14ac:dyDescent="0.45"/>
  <cols>
    <col min="1" max="1" width="4.06640625" style="1" customWidth="1"/>
    <col min="2" max="2" width="37.06640625" style="1" bestFit="1" customWidth="1"/>
    <col min="3" max="3" width="16.59765625" style="2" customWidth="1"/>
    <col min="4" max="6" width="15.265625" style="2" bestFit="1" customWidth="1"/>
    <col min="7" max="7" width="0.33203125" customWidth="1"/>
    <col min="8" max="8" width="15.46484375" style="2" bestFit="1" customWidth="1"/>
    <col min="9" max="16384" width="9.06640625" style="1"/>
  </cols>
  <sheetData>
    <row r="1" spans="2:8" ht="39" customHeight="1" x14ac:dyDescent="0.45">
      <c r="B1" s="87" t="s">
        <v>37</v>
      </c>
      <c r="C1" s="87"/>
      <c r="D1" s="71">
        <f>+D46</f>
        <v>19004.379999999997</v>
      </c>
      <c r="E1" s="71">
        <f>+E46</f>
        <v>17601.810000000005</v>
      </c>
      <c r="F1" s="71">
        <f>+F46</f>
        <v>12505.21</v>
      </c>
      <c r="G1" s="2">
        <f>G46</f>
        <v>0</v>
      </c>
    </row>
    <row r="2" spans="2:8" ht="5.25" customHeight="1" thickBot="1" x14ac:dyDescent="0.5">
      <c r="B2" s="88"/>
      <c r="C2" s="88"/>
    </row>
    <row r="3" spans="2:8" s="37" customFormat="1" ht="26" customHeight="1" thickBot="1" x14ac:dyDescent="0.5">
      <c r="B3" s="72" t="s">
        <v>36</v>
      </c>
      <c r="C3" s="73" t="s">
        <v>35</v>
      </c>
      <c r="D3" s="74" t="s">
        <v>34</v>
      </c>
      <c r="E3" s="74" t="s">
        <v>33</v>
      </c>
      <c r="F3" s="75" t="s">
        <v>32</v>
      </c>
      <c r="G3" s="76"/>
      <c r="H3" s="77" t="s">
        <v>31</v>
      </c>
    </row>
    <row r="4" spans="2:8" ht="16.149999999999999" thickBot="1" x14ac:dyDescent="0.55000000000000004">
      <c r="B4" s="61" t="s">
        <v>30</v>
      </c>
      <c r="C4" s="60"/>
      <c r="D4" s="60"/>
      <c r="E4" s="60"/>
      <c r="F4" s="59"/>
      <c r="G4" s="58"/>
      <c r="H4" s="57"/>
    </row>
    <row r="5" spans="2:8" x14ac:dyDescent="0.45">
      <c r="B5" s="14" t="s">
        <v>29</v>
      </c>
      <c r="C5" s="49">
        <v>1000</v>
      </c>
      <c r="D5" s="48"/>
      <c r="E5" s="48"/>
      <c r="F5" s="47"/>
      <c r="G5" s="43"/>
      <c r="H5" s="78">
        <f>SUM(C5:F5)</f>
        <v>1000</v>
      </c>
    </row>
    <row r="6" spans="2:8" x14ac:dyDescent="0.45">
      <c r="B6" s="22" t="s">
        <v>28</v>
      </c>
      <c r="C6" s="46"/>
      <c r="D6" s="45"/>
      <c r="E6" s="45"/>
      <c r="F6" s="44"/>
      <c r="G6" s="43"/>
      <c r="H6" s="79">
        <f>SUM(C6:F6)</f>
        <v>0</v>
      </c>
    </row>
    <row r="7" spans="2:8" x14ac:dyDescent="0.45">
      <c r="B7" s="22" t="s">
        <v>27</v>
      </c>
      <c r="C7" s="46"/>
      <c r="D7" s="45"/>
      <c r="E7" s="45"/>
      <c r="F7" s="44"/>
      <c r="G7" s="43"/>
      <c r="H7" s="79">
        <f>SUM(C7:F7)</f>
        <v>0</v>
      </c>
    </row>
    <row r="8" spans="2:8" ht="15" customHeight="1" x14ac:dyDescent="0.45">
      <c r="B8" s="17" t="s">
        <v>26</v>
      </c>
      <c r="C8" s="56"/>
      <c r="D8" s="55"/>
      <c r="E8" s="55"/>
      <c r="F8" s="54"/>
      <c r="G8" s="43"/>
      <c r="H8" s="80">
        <f>SUM(C8:F8)</f>
        <v>0</v>
      </c>
    </row>
    <row r="9" spans="2:8" ht="1.5" customHeight="1" x14ac:dyDescent="0.45">
      <c r="B9" s="53"/>
      <c r="C9" s="52"/>
      <c r="D9" s="51"/>
      <c r="E9" s="51"/>
      <c r="F9" s="50"/>
      <c r="G9" s="43"/>
      <c r="H9" s="81"/>
    </row>
    <row r="10" spans="2:8" x14ac:dyDescent="0.45">
      <c r="B10" s="14" t="s">
        <v>25</v>
      </c>
      <c r="C10" s="49"/>
      <c r="D10" s="48">
        <v>26964</v>
      </c>
      <c r="E10" s="48">
        <f>7472.4+11496+12480+13200</f>
        <v>44648.4</v>
      </c>
      <c r="F10" s="86">
        <f>11340+8379+441+11520+13728+14520+24480</f>
        <v>84408</v>
      </c>
      <c r="G10" s="43"/>
      <c r="H10" s="78">
        <f>SUM(C10:F10)</f>
        <v>156020.4</v>
      </c>
    </row>
    <row r="11" spans="2:8" x14ac:dyDescent="0.45">
      <c r="B11" s="14" t="s">
        <v>39</v>
      </c>
      <c r="C11" s="49"/>
      <c r="D11" s="48"/>
      <c r="E11" s="48"/>
      <c r="F11" s="47"/>
      <c r="G11" s="43"/>
      <c r="H11" s="78">
        <f>SUM(C11:F11)</f>
        <v>0</v>
      </c>
    </row>
    <row r="12" spans="2:8" ht="14.65" thickBot="1" x14ac:dyDescent="0.5">
      <c r="B12" s="22" t="s">
        <v>24</v>
      </c>
      <c r="C12" s="46"/>
      <c r="D12" s="45"/>
      <c r="E12" s="45"/>
      <c r="F12" s="44"/>
      <c r="G12" s="43"/>
      <c r="H12" s="79">
        <f>SUM(C12:F12)</f>
        <v>0</v>
      </c>
    </row>
    <row r="13" spans="2:8" s="37" customFormat="1" ht="26" customHeight="1" thickBot="1" x14ac:dyDescent="0.5">
      <c r="B13" s="42" t="s">
        <v>23</v>
      </c>
      <c r="C13" s="41">
        <f>SUM(C5:C12)</f>
        <v>1000</v>
      </c>
      <c r="D13" s="40">
        <f>SUM(D5:D12)</f>
        <v>26964</v>
      </c>
      <c r="E13" s="40">
        <f>SUM(E5:E12)</f>
        <v>44648.4</v>
      </c>
      <c r="F13" s="39">
        <f>SUM(F5:F12)</f>
        <v>84408</v>
      </c>
      <c r="G13" s="38"/>
      <c r="H13" s="82">
        <f>SUM(C13:F13)</f>
        <v>157020.4</v>
      </c>
    </row>
    <row r="14" spans="2:8" ht="14.65" thickBot="1" x14ac:dyDescent="0.5"/>
    <row r="15" spans="2:8" ht="16.149999999999999" thickBot="1" x14ac:dyDescent="0.55000000000000004">
      <c r="B15" s="36" t="s">
        <v>22</v>
      </c>
      <c r="C15" s="35"/>
      <c r="D15" s="35"/>
      <c r="E15" s="35"/>
      <c r="F15" s="34"/>
      <c r="G15" s="33"/>
      <c r="H15" s="32"/>
    </row>
    <row r="16" spans="2:8" x14ac:dyDescent="0.45">
      <c r="B16" s="31" t="s">
        <v>21</v>
      </c>
      <c r="C16" s="30"/>
      <c r="D16" s="27"/>
      <c r="E16" s="27"/>
      <c r="F16" s="26"/>
      <c r="G16" s="6"/>
      <c r="H16" s="12">
        <f t="shared" ref="H16:H42" si="0">+SUM(C16:F16)</f>
        <v>0</v>
      </c>
    </row>
    <row r="17" spans="2:8" x14ac:dyDescent="0.45">
      <c r="B17" s="29" t="s">
        <v>20</v>
      </c>
      <c r="C17" s="21"/>
      <c r="D17" s="20"/>
      <c r="E17" s="19">
        <f>38.66+38.54</f>
        <v>77.199999999999989</v>
      </c>
      <c r="F17" s="84">
        <v>38.659999999999997</v>
      </c>
      <c r="G17" s="6"/>
      <c r="H17" s="12">
        <f t="shared" si="0"/>
        <v>115.85999999999999</v>
      </c>
    </row>
    <row r="18" spans="2:8" x14ac:dyDescent="0.45">
      <c r="B18" s="29" t="s">
        <v>42</v>
      </c>
      <c r="C18" s="21"/>
      <c r="D18" s="20">
        <v>129.6</v>
      </c>
      <c r="E18" s="20"/>
      <c r="F18" s="84">
        <f>60</f>
        <v>60</v>
      </c>
      <c r="G18" s="6"/>
      <c r="H18" s="12">
        <f t="shared" si="0"/>
        <v>189.6</v>
      </c>
    </row>
    <row r="19" spans="2:8" x14ac:dyDescent="0.45">
      <c r="B19" s="29" t="s">
        <v>19</v>
      </c>
      <c r="C19" s="21"/>
      <c r="D19" s="20"/>
      <c r="E19" s="20"/>
      <c r="F19" s="19"/>
      <c r="G19" s="6"/>
      <c r="H19" s="12">
        <f t="shared" si="0"/>
        <v>0</v>
      </c>
    </row>
    <row r="20" spans="2:8" x14ac:dyDescent="0.45">
      <c r="B20" s="29" t="s">
        <v>18</v>
      </c>
      <c r="D20" s="20"/>
      <c r="E20" s="20"/>
      <c r="F20" s="19"/>
      <c r="G20" s="6"/>
      <c r="H20" s="12">
        <f t="shared" si="0"/>
        <v>0</v>
      </c>
    </row>
    <row r="21" spans="2:8" x14ac:dyDescent="0.45">
      <c r="B21" s="29" t="s">
        <v>17</v>
      </c>
      <c r="C21" s="21"/>
      <c r="D21" s="20">
        <v>108</v>
      </c>
      <c r="E21" s="20"/>
      <c r="F21" s="19">
        <v>108</v>
      </c>
      <c r="G21" s="6"/>
      <c r="H21" s="12">
        <f t="shared" si="0"/>
        <v>216</v>
      </c>
    </row>
    <row r="22" spans="2:8" x14ac:dyDescent="0.45">
      <c r="B22" s="28"/>
      <c r="C22" s="21"/>
      <c r="D22" s="20"/>
      <c r="E22" s="20"/>
      <c r="F22" s="19"/>
      <c r="G22" s="6"/>
      <c r="H22" s="12">
        <f t="shared" si="0"/>
        <v>0</v>
      </c>
    </row>
    <row r="23" spans="2:8" x14ac:dyDescent="0.45">
      <c r="B23" s="66" t="s">
        <v>16</v>
      </c>
      <c r="C23" s="21"/>
      <c r="D23" s="25"/>
      <c r="E23" s="25"/>
      <c r="F23" s="25"/>
      <c r="G23" s="6"/>
      <c r="H23" s="12">
        <f t="shared" si="0"/>
        <v>0</v>
      </c>
    </row>
    <row r="24" spans="2:8" x14ac:dyDescent="0.45">
      <c r="B24" s="67" t="s">
        <v>15</v>
      </c>
      <c r="C24" s="16"/>
      <c r="D24" s="25"/>
      <c r="E24" s="25"/>
      <c r="F24" s="25"/>
      <c r="G24" s="6"/>
      <c r="H24" s="12">
        <f t="shared" si="0"/>
        <v>0</v>
      </c>
    </row>
    <row r="25" spans="2:8" ht="15" customHeight="1" x14ac:dyDescent="0.45">
      <c r="B25" s="67" t="s">
        <v>14</v>
      </c>
      <c r="C25" s="21"/>
      <c r="D25" s="25">
        <f>129.17+5.4+33.58</f>
        <v>168.14999999999998</v>
      </c>
      <c r="E25" s="25">
        <f>29.2+12.8+34.5+30.5+6.5</f>
        <v>113.5</v>
      </c>
      <c r="F25" s="25">
        <f>29.8+31.9+1.2</f>
        <v>62.900000000000006</v>
      </c>
      <c r="G25" s="6"/>
      <c r="H25" s="12">
        <f t="shared" si="0"/>
        <v>344.54999999999995</v>
      </c>
    </row>
    <row r="26" spans="2:8" ht="15" customHeight="1" x14ac:dyDescent="0.45">
      <c r="B26" s="22"/>
      <c r="C26" s="21"/>
      <c r="D26" s="25"/>
      <c r="E26" s="25"/>
      <c r="F26" s="25"/>
      <c r="G26" s="6"/>
      <c r="H26" s="12">
        <f t="shared" si="0"/>
        <v>0</v>
      </c>
    </row>
    <row r="27" spans="2:8" x14ac:dyDescent="0.45">
      <c r="B27" s="23" t="s">
        <v>13</v>
      </c>
      <c r="C27" s="21"/>
      <c r="D27" s="25"/>
      <c r="E27" s="25"/>
      <c r="F27" s="25"/>
      <c r="G27" s="6"/>
      <c r="H27" s="12">
        <f t="shared" si="0"/>
        <v>0</v>
      </c>
    </row>
    <row r="28" spans="2:8" x14ac:dyDescent="0.45">
      <c r="B28" s="23" t="s">
        <v>12</v>
      </c>
      <c r="C28" s="21"/>
      <c r="D28" s="20"/>
      <c r="E28" s="20"/>
      <c r="F28" s="19"/>
      <c r="G28" s="6"/>
      <c r="H28" s="12">
        <f t="shared" si="0"/>
        <v>0</v>
      </c>
    </row>
    <row r="29" spans="2:8" x14ac:dyDescent="0.45">
      <c r="B29" s="23" t="s">
        <v>11</v>
      </c>
      <c r="C29" s="21"/>
      <c r="D29" s="20"/>
      <c r="E29" s="20"/>
      <c r="F29" s="19"/>
      <c r="G29" s="6"/>
      <c r="H29" s="12">
        <f t="shared" si="0"/>
        <v>0</v>
      </c>
    </row>
    <row r="30" spans="2:8" x14ac:dyDescent="0.45">
      <c r="B30" s="22"/>
      <c r="C30" s="21"/>
      <c r="D30" s="20"/>
      <c r="E30" s="20"/>
      <c r="F30" s="19"/>
      <c r="G30" s="6"/>
      <c r="H30" s="12">
        <f t="shared" si="0"/>
        <v>0</v>
      </c>
    </row>
    <row r="31" spans="2:8" x14ac:dyDescent="0.45">
      <c r="B31" s="62" t="s">
        <v>10</v>
      </c>
      <c r="C31" s="21"/>
      <c r="D31" s="20">
        <v>8421.67</v>
      </c>
      <c r="E31" s="20">
        <v>38342.269999999997</v>
      </c>
      <c r="F31" s="84">
        <v>66008.44</v>
      </c>
      <c r="G31" s="6"/>
      <c r="H31" s="12">
        <f t="shared" si="0"/>
        <v>112772.38</v>
      </c>
    </row>
    <row r="32" spans="2:8" x14ac:dyDescent="0.45">
      <c r="B32" s="63" t="s">
        <v>9</v>
      </c>
      <c r="C32" s="16"/>
      <c r="D32" s="13">
        <v>132.19999999999999</v>
      </c>
      <c r="E32" s="13"/>
      <c r="F32" s="15">
        <v>2063.6</v>
      </c>
      <c r="G32" s="6"/>
      <c r="H32" s="12">
        <f t="shared" si="0"/>
        <v>2195.7999999999997</v>
      </c>
    </row>
    <row r="33" spans="2:8" x14ac:dyDescent="0.45">
      <c r="B33" s="63" t="s">
        <v>41</v>
      </c>
      <c r="C33" s="16"/>
      <c r="D33" s="13"/>
      <c r="E33" s="13">
        <v>4000</v>
      </c>
      <c r="F33" s="15">
        <v>1200</v>
      </c>
      <c r="G33" s="6"/>
      <c r="H33" s="12">
        <f t="shared" si="0"/>
        <v>5200</v>
      </c>
    </row>
    <row r="34" spans="2:8" x14ac:dyDescent="0.45">
      <c r="B34" s="63" t="s">
        <v>8</v>
      </c>
      <c r="C34" s="16"/>
      <c r="D34" s="13"/>
      <c r="E34" s="13"/>
      <c r="F34" s="15"/>
      <c r="G34" s="6"/>
      <c r="H34" s="12">
        <f t="shared" si="0"/>
        <v>0</v>
      </c>
    </row>
    <row r="35" spans="2:8" x14ac:dyDescent="0.45">
      <c r="B35" s="63" t="s">
        <v>40</v>
      </c>
      <c r="C35" s="16"/>
      <c r="D35" s="13"/>
      <c r="E35" s="13"/>
      <c r="F35" s="15"/>
      <c r="G35" s="6"/>
      <c r="H35" s="12">
        <f t="shared" si="0"/>
        <v>0</v>
      </c>
    </row>
    <row r="36" spans="2:8" x14ac:dyDescent="0.45">
      <c r="B36" s="63" t="s">
        <v>38</v>
      </c>
      <c r="C36" s="16"/>
      <c r="D36" s="13"/>
      <c r="E36" s="13"/>
      <c r="F36" s="15"/>
      <c r="G36" s="6"/>
      <c r="H36" s="12">
        <f t="shared" si="0"/>
        <v>0</v>
      </c>
    </row>
    <row r="37" spans="2:8" x14ac:dyDescent="0.45">
      <c r="B37" s="18"/>
      <c r="C37" s="16"/>
      <c r="D37" s="13"/>
      <c r="E37" s="13"/>
      <c r="F37" s="15"/>
      <c r="G37" s="6"/>
      <c r="H37" s="12">
        <f t="shared" si="0"/>
        <v>0</v>
      </c>
    </row>
    <row r="38" spans="2:8" x14ac:dyDescent="0.45">
      <c r="B38" s="64" t="s">
        <v>7</v>
      </c>
      <c r="C38" s="16"/>
      <c r="D38" s="13"/>
      <c r="E38" s="13">
        <v>3518</v>
      </c>
      <c r="F38" s="15">
        <v>16601</v>
      </c>
      <c r="G38" s="6"/>
      <c r="H38" s="12">
        <f t="shared" si="0"/>
        <v>20119</v>
      </c>
    </row>
    <row r="39" spans="2:8" x14ac:dyDescent="0.45">
      <c r="B39" s="65" t="s">
        <v>6</v>
      </c>
      <c r="C39" s="13"/>
      <c r="D39" s="13"/>
      <c r="E39" s="13"/>
      <c r="F39" s="13"/>
      <c r="G39" s="6"/>
      <c r="H39" s="12">
        <f t="shared" si="0"/>
        <v>0</v>
      </c>
    </row>
    <row r="40" spans="2:8" x14ac:dyDescent="0.45">
      <c r="B40" s="65" t="s">
        <v>5</v>
      </c>
      <c r="C40" s="13"/>
      <c r="D40" s="13"/>
      <c r="E40" s="13"/>
      <c r="F40" s="15"/>
      <c r="G40" s="6"/>
      <c r="H40" s="12">
        <f t="shared" si="0"/>
        <v>0</v>
      </c>
    </row>
    <row r="41" spans="2:8" x14ac:dyDescent="0.45">
      <c r="B41" s="65" t="s">
        <v>4</v>
      </c>
      <c r="C41" s="13"/>
      <c r="D41" s="13"/>
      <c r="E41" s="13"/>
      <c r="F41" s="15"/>
      <c r="G41" s="6"/>
      <c r="H41" s="12">
        <f t="shared" si="0"/>
        <v>0</v>
      </c>
    </row>
    <row r="42" spans="2:8" ht="14.65" thickBot="1" x14ac:dyDescent="0.5">
      <c r="B42" s="65" t="s">
        <v>3</v>
      </c>
      <c r="C42" s="13"/>
      <c r="D42" s="13"/>
      <c r="E42" s="13"/>
      <c r="F42" s="85">
        <f>600+2762</f>
        <v>3362</v>
      </c>
      <c r="G42" s="6"/>
      <c r="H42" s="12">
        <f t="shared" si="0"/>
        <v>3362</v>
      </c>
    </row>
    <row r="43" spans="2:8" ht="22.05" customHeight="1" thickBot="1" x14ac:dyDescent="0.55000000000000004">
      <c r="B43" s="11" t="s">
        <v>2</v>
      </c>
      <c r="C43" s="10">
        <f>+SUM(C16:C42)</f>
        <v>0</v>
      </c>
      <c r="D43" s="10">
        <f t="shared" ref="D43:F43" si="1">+SUM(D16:D42)</f>
        <v>8959.6200000000008</v>
      </c>
      <c r="E43" s="10">
        <f t="shared" si="1"/>
        <v>46050.969999999994</v>
      </c>
      <c r="F43" s="10">
        <f t="shared" si="1"/>
        <v>89504.6</v>
      </c>
      <c r="G43" s="9"/>
      <c r="H43" s="3">
        <f>+SUM(C43:F43)</f>
        <v>144515.19</v>
      </c>
    </row>
    <row r="44" spans="2:8" ht="11" customHeight="1" thickBot="1" x14ac:dyDescent="0.5">
      <c r="B44" s="8"/>
      <c r="C44" s="7"/>
      <c r="D44" s="7"/>
      <c r="E44" s="7"/>
      <c r="G44" s="6"/>
    </row>
    <row r="45" spans="2:8" ht="25.05" customHeight="1" x14ac:dyDescent="0.5">
      <c r="B45" s="5" t="s">
        <v>1</v>
      </c>
      <c r="C45" s="68">
        <f>C13-C43</f>
        <v>1000</v>
      </c>
      <c r="D45" s="68">
        <f>D13-D43</f>
        <v>18004.379999999997</v>
      </c>
      <c r="E45" s="68">
        <f>E13-E43</f>
        <v>-1402.5699999999924</v>
      </c>
      <c r="F45" s="68">
        <f>F13-F43</f>
        <v>-5096.6000000000058</v>
      </c>
      <c r="G45" s="69"/>
      <c r="H45" s="70">
        <f>H13-H43</f>
        <v>12505.209999999992</v>
      </c>
    </row>
    <row r="46" spans="2:8" ht="27" customHeight="1" thickBot="1" x14ac:dyDescent="0.55000000000000004">
      <c r="B46" s="4" t="s">
        <v>0</v>
      </c>
      <c r="C46" s="68">
        <f>C45</f>
        <v>1000</v>
      </c>
      <c r="D46" s="68">
        <f>C46+D45</f>
        <v>19004.379999999997</v>
      </c>
      <c r="E46" s="68">
        <f t="shared" ref="E46:F46" si="2">D46+E45</f>
        <v>17601.810000000005</v>
      </c>
      <c r="F46" s="68">
        <f t="shared" si="2"/>
        <v>12505.21</v>
      </c>
      <c r="G46" s="69"/>
      <c r="H46" s="70"/>
    </row>
  </sheetData>
  <mergeCells count="1">
    <mergeCell ref="B1:C2"/>
  </mergeCells>
  <conditionalFormatting sqref="C45:F4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3 H45:H46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C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D4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4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4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Estimation NOV</vt:lpstr>
      <vt:lpstr>Estimation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mdimagh afef</dc:creator>
  <cp:lastModifiedBy>youss</cp:lastModifiedBy>
  <dcterms:created xsi:type="dcterms:W3CDTF">2022-02-18T15:52:12Z</dcterms:created>
  <dcterms:modified xsi:type="dcterms:W3CDTF">2023-01-05T11:45:45Z</dcterms:modified>
</cp:coreProperties>
</file>