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Décembre!$A$1:$I$205</definedName>
    <definedName name="_xlnm._FilterDatabase" localSheetId="1" hidden="1">Février!$A$1:$J$1</definedName>
    <definedName name="_xlnm._FilterDatabase" localSheetId="0" hidden="1">Janvier!$A$1:$H$282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27" l="1"/>
  <c r="M21" i="27"/>
  <c r="L21" i="27"/>
  <c r="K21" i="27"/>
  <c r="J21" i="27"/>
  <c r="I21" i="27"/>
  <c r="H21" i="27"/>
  <c r="G21" i="27"/>
  <c r="F21" i="27"/>
  <c r="E21" i="27"/>
  <c r="D21" i="27"/>
  <c r="C21" i="27"/>
  <c r="P21" i="27" l="1"/>
  <c r="I56" i="27"/>
  <c r="N35" i="27" l="1"/>
  <c r="M35" i="27"/>
  <c r="L35" i="27"/>
  <c r="K35" i="27"/>
  <c r="J35" i="27"/>
  <c r="F35" i="27"/>
  <c r="E35" i="27"/>
  <c r="D35" i="27"/>
  <c r="C35" i="27"/>
  <c r="I35" i="27"/>
  <c r="H35" i="27"/>
  <c r="G35" i="27"/>
  <c r="P35" i="27" l="1"/>
  <c r="D60" i="27"/>
  <c r="C60" i="27"/>
  <c r="N29" i="27" l="1"/>
  <c r="M29" i="27"/>
  <c r="L29" i="27"/>
  <c r="K29" i="27"/>
  <c r="J29" i="27"/>
  <c r="I29" i="27"/>
  <c r="H29" i="27"/>
  <c r="G29" i="27"/>
  <c r="F29" i="27"/>
  <c r="E29" i="27"/>
  <c r="D29" i="27"/>
  <c r="C29" i="27"/>
  <c r="N34" i="27" l="1"/>
  <c r="M34" i="27"/>
  <c r="L34" i="27"/>
  <c r="K34" i="27"/>
  <c r="J34" i="27"/>
  <c r="I34" i="27"/>
  <c r="H34" i="27"/>
  <c r="G34" i="27"/>
  <c r="F34" i="27"/>
  <c r="E34" i="27"/>
  <c r="D34" i="27"/>
  <c r="C34" i="27"/>
  <c r="P34" i="27" l="1"/>
  <c r="N32" i="27"/>
  <c r="M32" i="27"/>
  <c r="L32" i="27"/>
  <c r="K32" i="27"/>
  <c r="J32" i="27"/>
  <c r="I32" i="27"/>
  <c r="H32" i="27"/>
  <c r="G32" i="27"/>
  <c r="F32" i="27"/>
  <c r="E32" i="27"/>
  <c r="D32" i="27"/>
  <c r="C32" i="27"/>
  <c r="C33" i="27"/>
  <c r="D33" i="27"/>
  <c r="E33" i="27"/>
  <c r="F33" i="27"/>
  <c r="G33" i="27"/>
  <c r="H33" i="27"/>
  <c r="I33" i="27"/>
  <c r="J33" i="27"/>
  <c r="K33" i="27"/>
  <c r="L33" i="27"/>
  <c r="M33" i="27"/>
  <c r="N33" i="27"/>
  <c r="C4" i="27"/>
  <c r="P32" i="27" l="1"/>
  <c r="P33" i="27"/>
  <c r="N48" i="27" l="1"/>
  <c r="N47" i="27"/>
  <c r="N46" i="27"/>
  <c r="N45" i="27"/>
  <c r="N44" i="27"/>
  <c r="N42" i="27"/>
  <c r="N28" i="27"/>
  <c r="N27" i="27"/>
  <c r="N26" i="27"/>
  <c r="N25" i="27"/>
  <c r="N24" i="27"/>
  <c r="N23" i="27"/>
  <c r="N22" i="27"/>
  <c r="N20" i="27"/>
  <c r="N18" i="27"/>
  <c r="N17" i="27"/>
  <c r="N16" i="27"/>
  <c r="N15" i="27"/>
  <c r="N14" i="27"/>
  <c r="N13" i="27"/>
  <c r="N12" i="27"/>
  <c r="N10" i="27"/>
  <c r="N9" i="27"/>
  <c r="N8" i="27"/>
  <c r="N7" i="27"/>
  <c r="M13" i="27" l="1"/>
  <c r="L13" i="27"/>
  <c r="K13" i="27"/>
  <c r="J13" i="27"/>
  <c r="I13" i="27"/>
  <c r="H13" i="27"/>
  <c r="G13" i="27"/>
  <c r="F13" i="27"/>
  <c r="E13" i="27"/>
  <c r="D13" i="27"/>
  <c r="C13" i="27"/>
  <c r="P13" i="27" l="1"/>
  <c r="M14" i="27" l="1"/>
  <c r="L14" i="27"/>
  <c r="K14" i="27"/>
  <c r="J14" i="27"/>
  <c r="I14" i="27"/>
  <c r="H14" i="27"/>
  <c r="G14" i="27"/>
  <c r="E14" i="27"/>
  <c r="F14" i="27"/>
  <c r="D14" i="27"/>
  <c r="C14" i="27"/>
  <c r="P14" i="27" l="1"/>
  <c r="M10" i="27" l="1"/>
  <c r="L10" i="27"/>
  <c r="K10" i="27"/>
  <c r="J10" i="27"/>
  <c r="I10" i="27"/>
  <c r="H10" i="27"/>
  <c r="G10" i="27"/>
  <c r="F10" i="27"/>
  <c r="E10" i="27"/>
  <c r="D10" i="27"/>
  <c r="C10" i="27"/>
  <c r="P10" i="27" l="1"/>
  <c r="M48" i="27"/>
  <c r="L48" i="27"/>
  <c r="K48" i="27"/>
  <c r="J48" i="27"/>
  <c r="I48" i="27"/>
  <c r="H48" i="27"/>
  <c r="G48" i="27"/>
  <c r="F48" i="27"/>
  <c r="E48" i="27"/>
  <c r="D48" i="27"/>
  <c r="C48" i="27"/>
  <c r="P48" i="27" l="1"/>
  <c r="M18" i="27"/>
  <c r="L18" i="27"/>
  <c r="K18" i="27"/>
  <c r="J18" i="27"/>
  <c r="I18" i="27"/>
  <c r="H18" i="27"/>
  <c r="G18" i="27"/>
  <c r="F18" i="27"/>
  <c r="E18" i="27"/>
  <c r="D18" i="27"/>
  <c r="C18" i="27"/>
  <c r="M47" i="27"/>
  <c r="L47" i="27"/>
  <c r="K47" i="27"/>
  <c r="J47" i="27"/>
  <c r="I47" i="27"/>
  <c r="H47" i="27"/>
  <c r="G47" i="27"/>
  <c r="F47" i="27"/>
  <c r="E47" i="27"/>
  <c r="D47" i="27"/>
  <c r="C47" i="27"/>
  <c r="P18" i="27" l="1"/>
  <c r="P47" i="27"/>
  <c r="N40" i="27" l="1"/>
  <c r="M40" i="27"/>
  <c r="L40" i="27"/>
  <c r="K40" i="27"/>
  <c r="J40" i="27"/>
  <c r="I40" i="27"/>
  <c r="H40" i="27"/>
  <c r="G40" i="27"/>
  <c r="F40" i="27"/>
  <c r="E40" i="27"/>
  <c r="D40" i="27"/>
  <c r="C40" i="27"/>
  <c r="P40" i="27" l="1"/>
  <c r="C38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P37" i="27" l="1"/>
  <c r="N43" i="27"/>
  <c r="M43" i="27"/>
  <c r="L43" i="27"/>
  <c r="K43" i="27"/>
  <c r="J43" i="27"/>
  <c r="I43" i="27"/>
  <c r="H43" i="27"/>
  <c r="G43" i="27"/>
  <c r="F43" i="27"/>
  <c r="E43" i="27"/>
  <c r="D43" i="27"/>
  <c r="C43" i="27"/>
  <c r="M15" i="27" l="1"/>
  <c r="L15" i="27"/>
  <c r="K15" i="27"/>
  <c r="J15" i="27"/>
  <c r="I15" i="27"/>
  <c r="H15" i="27"/>
  <c r="G15" i="27"/>
  <c r="F15" i="27"/>
  <c r="E15" i="27"/>
  <c r="D15" i="27"/>
  <c r="C15" i="27"/>
  <c r="P15" i="27" l="1"/>
  <c r="N39" i="27"/>
  <c r="M39" i="27"/>
  <c r="L39" i="27"/>
  <c r="K39" i="27"/>
  <c r="J39" i="27"/>
  <c r="I39" i="27"/>
  <c r="H39" i="27"/>
  <c r="G39" i="27"/>
  <c r="F39" i="27"/>
  <c r="E39" i="27"/>
  <c r="D39" i="27"/>
  <c r="C39" i="27"/>
  <c r="P39" i="27" l="1"/>
  <c r="N54" i="27" l="1"/>
  <c r="N53" i="27"/>
  <c r="N52" i="27"/>
  <c r="N51" i="27"/>
  <c r="N50" i="27"/>
  <c r="M54" i="27"/>
  <c r="M53" i="27"/>
  <c r="M52" i="27"/>
  <c r="M51" i="27"/>
  <c r="M50" i="27"/>
  <c r="M46" i="27"/>
  <c r="M45" i="27"/>
  <c r="M44" i="27"/>
  <c r="M42" i="27"/>
  <c r="M28" i="27"/>
  <c r="M27" i="27"/>
  <c r="M25" i="27"/>
  <c r="M24" i="27"/>
  <c r="M23" i="27"/>
  <c r="M22" i="27"/>
  <c r="M20" i="27"/>
  <c r="M26" i="27"/>
  <c r="M9" i="27" l="1"/>
  <c r="N38" i="27" l="1"/>
  <c r="M38" i="27"/>
  <c r="L38" i="27"/>
  <c r="K38" i="27"/>
  <c r="J38" i="27"/>
  <c r="I38" i="27"/>
  <c r="H38" i="27"/>
  <c r="G38" i="27"/>
  <c r="F38" i="27"/>
  <c r="E38" i="27"/>
  <c r="D38" i="27"/>
  <c r="P38" i="27" l="1"/>
  <c r="I54" i="27"/>
  <c r="I53" i="27"/>
  <c r="I52" i="27"/>
  <c r="I50" i="27"/>
  <c r="I46" i="27"/>
  <c r="I45" i="27"/>
  <c r="I44" i="27"/>
  <c r="I42" i="27"/>
  <c r="I36" i="27"/>
  <c r="I31" i="27"/>
  <c r="I30" i="27"/>
  <c r="I28" i="27"/>
  <c r="I27" i="27"/>
  <c r="I26" i="27"/>
  <c r="I25" i="27"/>
  <c r="I24" i="27"/>
  <c r="I23" i="27"/>
  <c r="I22" i="27"/>
  <c r="I20" i="27"/>
  <c r="I17" i="27"/>
  <c r="I16" i="27"/>
  <c r="I9" i="27"/>
  <c r="I8" i="27"/>
  <c r="I7" i="27"/>
  <c r="I12" i="27"/>
  <c r="I67" i="27" l="1"/>
  <c r="N36" i="27"/>
  <c r="M36" i="27"/>
  <c r="L36" i="27"/>
  <c r="K36" i="27"/>
  <c r="J36" i="27"/>
  <c r="H36" i="27"/>
  <c r="G36" i="27"/>
  <c r="F36" i="27"/>
  <c r="E36" i="27"/>
  <c r="D36" i="27"/>
  <c r="C36" i="27"/>
  <c r="P36" i="27" l="1"/>
  <c r="F54" i="27"/>
  <c r="F53" i="27"/>
  <c r="F52" i="27"/>
  <c r="F51" i="27"/>
  <c r="F50" i="27"/>
  <c r="F31" i="27"/>
  <c r="F30" i="27"/>
  <c r="F28" i="27"/>
  <c r="F27" i="27"/>
  <c r="F26" i="27"/>
  <c r="F25" i="27"/>
  <c r="F24" i="27"/>
  <c r="F23" i="27"/>
  <c r="F22" i="27"/>
  <c r="F20" i="27"/>
  <c r="F17" i="27"/>
  <c r="F16" i="27"/>
  <c r="F12" i="27"/>
  <c r="F68" i="27" s="1"/>
  <c r="F9" i="27"/>
  <c r="F8" i="27"/>
  <c r="F7" i="27"/>
  <c r="F69" i="27" s="1"/>
  <c r="F46" i="27"/>
  <c r="F45" i="27"/>
  <c r="F42" i="27"/>
  <c r="F44" i="27"/>
  <c r="F67" i="27" l="1"/>
  <c r="P43" i="27"/>
  <c r="N30" i="27"/>
  <c r="M30" i="27"/>
  <c r="K30" i="27"/>
  <c r="J30" i="27"/>
  <c r="H30" i="27"/>
  <c r="G30" i="27"/>
  <c r="E30" i="27"/>
  <c r="D30" i="27"/>
  <c r="C30" i="27"/>
  <c r="L30" i="27"/>
  <c r="D31" i="27"/>
  <c r="E31" i="27"/>
  <c r="G31" i="27"/>
  <c r="H31" i="27"/>
  <c r="J31" i="27"/>
  <c r="K31" i="27"/>
  <c r="L31" i="27"/>
  <c r="M31" i="27"/>
  <c r="N31" i="27"/>
  <c r="C31" i="27"/>
  <c r="P30" i="27" l="1"/>
  <c r="P29" i="27"/>
  <c r="P31" i="27"/>
  <c r="K44" i="27" l="1"/>
  <c r="K27" i="27"/>
  <c r="L27" i="27"/>
  <c r="K26" i="27"/>
  <c r="K20" i="27"/>
  <c r="K16" i="27"/>
  <c r="K12" i="27"/>
  <c r="K68" i="27" s="1"/>
  <c r="K51" i="27"/>
  <c r="J45" i="27"/>
  <c r="J44" i="27"/>
  <c r="J42" i="27"/>
  <c r="J27" i="27"/>
  <c r="J16" i="27"/>
  <c r="J12" i="27"/>
  <c r="J68" i="27" s="1"/>
  <c r="J20" i="27"/>
  <c r="J25" i="27"/>
  <c r="J26" i="27"/>
  <c r="L54" i="27" l="1"/>
  <c r="L53" i="27"/>
  <c r="L52" i="27"/>
  <c r="L51" i="27"/>
  <c r="L50" i="27"/>
  <c r="L46" i="27"/>
  <c r="L45" i="27"/>
  <c r="L44" i="27"/>
  <c r="L42" i="27"/>
  <c r="L28" i="27"/>
  <c r="L26" i="27"/>
  <c r="L25" i="27"/>
  <c r="L24" i="27"/>
  <c r="L23" i="27"/>
  <c r="L22" i="27"/>
  <c r="L20" i="27"/>
  <c r="L17" i="27"/>
  <c r="L16" i="27"/>
  <c r="L12" i="27"/>
  <c r="L68" i="27" s="1"/>
  <c r="L9" i="27"/>
  <c r="L8" i="27"/>
  <c r="L7" i="27"/>
  <c r="L69" i="27" s="1"/>
  <c r="K54" i="27"/>
  <c r="K53" i="27"/>
  <c r="K52" i="27"/>
  <c r="K50" i="27"/>
  <c r="K46" i="27"/>
  <c r="K45" i="27"/>
  <c r="K42" i="27"/>
  <c r="K28" i="27"/>
  <c r="K25" i="27"/>
  <c r="K24" i="27"/>
  <c r="K23" i="27"/>
  <c r="K22" i="27"/>
  <c r="K17" i="27"/>
  <c r="K9" i="27"/>
  <c r="J9" i="27"/>
  <c r="K8" i="27"/>
  <c r="J8" i="27"/>
  <c r="K7" i="27"/>
  <c r="K69" i="27" s="1"/>
  <c r="H7" i="27"/>
  <c r="H69" i="27" s="1"/>
  <c r="G16" i="27"/>
  <c r="G28" i="27"/>
  <c r="G45" i="27"/>
  <c r="G51" i="27"/>
  <c r="G53" i="27"/>
  <c r="G44" i="27"/>
  <c r="G20" i="27"/>
  <c r="G12" i="27"/>
  <c r="G68" i="27" s="1"/>
  <c r="G7" i="27"/>
  <c r="G69" i="27" s="1"/>
  <c r="G26" i="27"/>
  <c r="G42" i="27"/>
  <c r="G54" i="27"/>
  <c r="G52" i="27"/>
  <c r="G50" i="27"/>
  <c r="G46" i="27"/>
  <c r="G27" i="27"/>
  <c r="G25" i="27"/>
  <c r="G24" i="27"/>
  <c r="G23" i="27"/>
  <c r="G22" i="27"/>
  <c r="G17" i="27"/>
  <c r="G9" i="27"/>
  <c r="G8" i="27"/>
  <c r="K67" i="27" l="1"/>
  <c r="L67" i="27"/>
  <c r="G67" i="27"/>
  <c r="E7" i="27"/>
  <c r="E69" i="27" s="1"/>
  <c r="E25" i="27"/>
  <c r="E26" i="27"/>
  <c r="E42" i="27"/>
  <c r="D45" i="27"/>
  <c r="D44" i="27"/>
  <c r="D12" i="27"/>
  <c r="D68" i="27" s="1"/>
  <c r="D26" i="27"/>
  <c r="D4" i="27"/>
  <c r="E4" i="27" s="1"/>
  <c r="F4" i="27" l="1"/>
  <c r="G4" i="27" s="1"/>
  <c r="H4" i="27" s="1"/>
  <c r="C44" i="27"/>
  <c r="C12" i="27"/>
  <c r="C68" i="27" s="1"/>
  <c r="C26" i="27"/>
  <c r="C27" i="27"/>
  <c r="C45" i="27"/>
  <c r="C53" i="27"/>
  <c r="C20" i="27"/>
  <c r="D25" i="27"/>
  <c r="I4" i="27" l="1"/>
  <c r="J4" i="27" s="1"/>
  <c r="C51" i="27"/>
  <c r="C54" i="27"/>
  <c r="K4" i="27" l="1"/>
  <c r="L4" i="27" s="1"/>
  <c r="M4" i="27" s="1"/>
  <c r="N4" i="27" s="1"/>
  <c r="J7" i="27"/>
  <c r="J69" i="27" s="1"/>
  <c r="D7" i="27"/>
  <c r="D69" i="27" s="1"/>
  <c r="C7" i="27"/>
  <c r="C69" i="27" s="1"/>
  <c r="P56" i="27"/>
  <c r="P59" i="27"/>
  <c r="P58" i="27"/>
  <c r="P60" i="27"/>
  <c r="C52" i="27"/>
  <c r="C17" i="27" l="1"/>
  <c r="H45" i="27"/>
  <c r="C25" i="27" l="1"/>
  <c r="C23" i="27" l="1"/>
  <c r="D24" i="27" l="1"/>
  <c r="C24" i="27" l="1"/>
  <c r="M12" i="27" l="1"/>
  <c r="M68" i="27" s="1"/>
  <c r="D46" i="27" l="1"/>
  <c r="C46" i="27" l="1"/>
  <c r="H53" i="27"/>
  <c r="E53" i="27"/>
  <c r="D53" i="27"/>
  <c r="E45" i="27"/>
  <c r="H44" i="27"/>
  <c r="E44" i="27"/>
  <c r="P53" i="27" l="1"/>
  <c r="P57" i="27"/>
  <c r="N68" i="27"/>
  <c r="H9" i="27" l="1"/>
  <c r="E9" i="27"/>
  <c r="D9" i="27"/>
  <c r="C9" i="27"/>
  <c r="H42" i="27"/>
  <c r="D42" i="27"/>
  <c r="C42" i="27"/>
  <c r="M17" i="27"/>
  <c r="M67" i="27" s="1"/>
  <c r="J17" i="27"/>
  <c r="H17" i="27"/>
  <c r="E17" i="27"/>
  <c r="D17" i="27"/>
  <c r="J23" i="27"/>
  <c r="H23" i="27"/>
  <c r="E23" i="27"/>
  <c r="J22" i="27"/>
  <c r="H22" i="27"/>
  <c r="E22" i="27"/>
  <c r="D23" i="27"/>
  <c r="D22" i="27"/>
  <c r="C22" i="27"/>
  <c r="P42" i="27" l="1"/>
  <c r="P22" i="27"/>
  <c r="P23" i="27"/>
  <c r="P17" i="27"/>
  <c r="P9" i="27"/>
  <c r="P4" i="27"/>
  <c r="M8" i="27" l="1"/>
  <c r="H8" i="27"/>
  <c r="E8" i="27"/>
  <c r="D8" i="27"/>
  <c r="C8" i="27"/>
  <c r="P8" i="27" l="1"/>
  <c r="M16" i="27"/>
  <c r="N69" i="27"/>
  <c r="M7" i="27"/>
  <c r="M69" i="27" s="1"/>
  <c r="N67" i="27" l="1"/>
  <c r="R53" i="27"/>
  <c r="H25" i="27"/>
  <c r="J24" i="27"/>
  <c r="H24" i="27"/>
  <c r="E24" i="27"/>
  <c r="H16" i="27"/>
  <c r="E16" i="27"/>
  <c r="D16" i="27"/>
  <c r="C16" i="27"/>
  <c r="I68" i="27"/>
  <c r="H12" i="27"/>
  <c r="H68" i="27" s="1"/>
  <c r="E12" i="27"/>
  <c r="E68" i="27" s="1"/>
  <c r="I69" i="27"/>
  <c r="P7" i="27" l="1"/>
  <c r="P25" i="27"/>
  <c r="P24" i="27"/>
  <c r="P16" i="27"/>
  <c r="P12" i="27"/>
  <c r="J28" i="27"/>
  <c r="J67" i="27" s="1"/>
  <c r="H28" i="27"/>
  <c r="E28" i="27"/>
  <c r="D28" i="27"/>
  <c r="C28" i="27"/>
  <c r="C67" i="27" s="1"/>
  <c r="H27" i="27"/>
  <c r="E27" i="27"/>
  <c r="D27" i="27"/>
  <c r="P5" i="27"/>
  <c r="P28" i="27" l="1"/>
  <c r="P27" i="27"/>
  <c r="J46" i="27" l="1"/>
  <c r="H46" i="27"/>
  <c r="E46" i="27"/>
  <c r="P46" i="27" l="1"/>
  <c r="J54" i="27"/>
  <c r="H54" i="27"/>
  <c r="E54" i="27"/>
  <c r="D54" i="27"/>
  <c r="H52" i="27"/>
  <c r="E52" i="27"/>
  <c r="D52" i="27"/>
  <c r="J51" i="27"/>
  <c r="I51" i="27"/>
  <c r="H51" i="27"/>
  <c r="E51" i="27"/>
  <c r="D51" i="27"/>
  <c r="J50" i="27"/>
  <c r="H50" i="27"/>
  <c r="E50" i="27"/>
  <c r="D50" i="27"/>
  <c r="C50" i="27"/>
  <c r="H26" i="27"/>
  <c r="H20" i="27"/>
  <c r="E20" i="27"/>
  <c r="E67" i="27" s="1"/>
  <c r="D20" i="27"/>
  <c r="D67" i="27" s="1"/>
  <c r="H67" i="27" l="1"/>
  <c r="P52" i="27"/>
  <c r="R52" i="27" s="1"/>
  <c r="P51" i="27"/>
  <c r="R51" i="27" s="1"/>
  <c r="P54" i="27"/>
  <c r="R54" i="27" s="1"/>
  <c r="P50" i="27"/>
  <c r="R50" i="27" s="1"/>
  <c r="P45" i="27"/>
  <c r="P26" i="27"/>
  <c r="P20" i="27"/>
  <c r="P44" i="27"/>
</calcChain>
</file>

<file path=xl/comments1.xml><?xml version="1.0" encoding="utf-8"?>
<comments xmlns="http://schemas.openxmlformats.org/spreadsheetml/2006/main">
  <authors>
    <author>Auteur</author>
  </authors>
  <commentList>
    <comment ref="C50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URSSAF / DSN 12-2024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paiement 
cotisation 12-2024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paiement cotisation T4 - 2024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paiement cotisation T4 - 2024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DGFIP : 
prélèvement du mois Décembre 2024</t>
        </r>
      </text>
    </comment>
  </commentList>
</comments>
</file>

<file path=xl/sharedStrings.xml><?xml version="1.0" encoding="utf-8"?>
<sst xmlns="http://schemas.openxmlformats.org/spreadsheetml/2006/main" count="4146" uniqueCount="909">
  <si>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</si>
  <si>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</si>
  <si>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</si>
  <si>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</si>
  <si>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</si>
  <si>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</si>
  <si>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</si>
  <si>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</si>
  <si>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</si>
  <si>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</si>
  <si>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</si>
  <si>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</si>
  <si>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</si>
  <si>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</si>
  <si>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</si>
  <si>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</si>
  <si>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</si>
  <si>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</si>
  <si>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</si>
  <si>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</si>
  <si>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</si>
  <si>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</si>
  <si>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</si>
  <si>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</si>
  <si>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</si>
  <si>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</si>
  <si>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</si>
  <si>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</si>
  <si>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</si>
  <si>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</si>
  <si>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</si>
  <si>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</si>
  <si>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</si>
  <si>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</si>
  <si>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</si>
  <si>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</si>
  <si>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</si>
  <si>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</si>
  <si>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</si>
  <si>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</si>
  <si>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</si>
  <si>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</si>
  <si>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</si>
  <si>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</si>
  <si>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</si>
  <si>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</si>
  <si>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</si>
  <si>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</si>
  <si>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</si>
  <si>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</si>
  <si>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</si>
  <si>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</si>
  <si>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</si>
  <si>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</si>
  <si>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</si>
  <si>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</si>
  <si>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</si>
  <si>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</si>
  <si>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SeDomicilier</t>
  </si>
  <si>
    <t>Prévoyance (contrat n° 2840186110000)</t>
  </si>
  <si>
    <t>Mutuelle (contrat n° 2840186420000)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</si>
  <si>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</si>
  <si>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</si>
  <si>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</si>
  <si>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</si>
  <si>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</si>
  <si>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</si>
  <si>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</si>
  <si>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LEGALPLACE</t>
  </si>
  <si>
    <t>Remboursement Facture client</t>
  </si>
  <si>
    <t>ATLAS</t>
  </si>
  <si>
    <t>LEGALSTART</t>
  </si>
  <si>
    <t>Frais Refacturer</t>
  </si>
  <si>
    <t>CVAE</t>
  </si>
  <si>
    <t>creche</t>
  </si>
  <si>
    <t>IONOS</t>
  </si>
  <si>
    <t>Remboursement Impot IS</t>
  </si>
  <si>
    <t>Facture EMONTECH</t>
  </si>
  <si>
    <t>Facture GENIUS</t>
  </si>
  <si>
    <t>ASENIUM</t>
  </si>
  <si>
    <t>HIGHSKILL 202411-002 NOV/24</t>
  </si>
  <si>
    <t>BEN AOUN Hamza</t>
  </si>
  <si>
    <t>Virement HIGHSKILL</t>
  </si>
  <si>
    <t>DAMMAK Salma</t>
  </si>
  <si>
    <t>GOUYVENOUX Cedric</t>
  </si>
  <si>
    <t>SIGHT EXPLORE</t>
  </si>
  <si>
    <t>FACT202410-032</t>
  </si>
  <si>
    <t>FACT202410-045</t>
  </si>
  <si>
    <t>Qonto</t>
  </si>
  <si>
    <t>fx_outbound_transfer_eur_swift_sha</t>
  </si>
  <si>
    <t>EMONTECH</t>
  </si>
  <si>
    <t>FCT202303-008</t>
  </si>
  <si>
    <t>FCT202303-007</t>
  </si>
  <si>
    <t>Monsieur HOUIDI RAMZI</t>
  </si>
  <si>
    <t>HOUIDI Ramzi</t>
  </si>
  <si>
    <t>Mme Hanane Boumi</t>
  </si>
  <si>
    <t>BOUMI Hanane</t>
  </si>
  <si>
    <t>Mme Besma Hamdi</t>
  </si>
  <si>
    <t>HAMDI BESMA</t>
  </si>
  <si>
    <t>Hamza BEN AOUN</t>
  </si>
  <si>
    <t>achat PC BEN AOUN</t>
  </si>
  <si>
    <t>MR LANDOLSI DHAFER</t>
  </si>
  <si>
    <t>LANDOLSI Dhafer</t>
  </si>
  <si>
    <t>MR AYADI ISKANDAR</t>
  </si>
  <si>
    <t>AYADI Iskandar</t>
  </si>
  <si>
    <t>MME NSIRI MARWA</t>
  </si>
  <si>
    <t>AMRI Marwa</t>
  </si>
  <si>
    <t>M.Anas DAHBI SKALI</t>
  </si>
  <si>
    <t>DAHBI SKALI Anas</t>
  </si>
  <si>
    <t>M. ZAGHLOUL YASSINE</t>
  </si>
  <si>
    <t>ZAGHLOUL YASSINE</t>
  </si>
  <si>
    <t>M. OUNIS MOKHTAR</t>
  </si>
  <si>
    <t>OUNIS Mokhtar</t>
  </si>
  <si>
    <t>M. Mohamed Affes</t>
  </si>
  <si>
    <t>AFFES Mohamed Ali</t>
  </si>
  <si>
    <t>M. MILADI HOUSSEM EDDINE</t>
  </si>
  <si>
    <t>MILADI Houssem Eddine</t>
  </si>
  <si>
    <t>M. Hassen Khemissi</t>
  </si>
  <si>
    <t>KHEMISSI Hassen</t>
  </si>
  <si>
    <t>M. HAZEM BENAMOR</t>
  </si>
  <si>
    <t>BENAMOR Hazem</t>
  </si>
  <si>
    <t>M. Bechir TABOUBI</t>
  </si>
  <si>
    <t>TABOUBI Bechir</t>
  </si>
  <si>
    <t>M. BIOKOU S M J</t>
  </si>
  <si>
    <t>BIOKOU Sourou Mabayomidje JF</t>
  </si>
  <si>
    <t>M. Anis Jazir</t>
  </si>
  <si>
    <t>JAZIRI Anis</t>
  </si>
  <si>
    <t>M. ALI BENHZEZ</t>
  </si>
  <si>
    <t>BENHZEZ Ali</t>
  </si>
  <si>
    <t>M. AHMED LEHLIB</t>
  </si>
  <si>
    <t>LEHLIB AHMED</t>
  </si>
  <si>
    <t>M RAFIK RIAHI</t>
  </si>
  <si>
    <t>RIAHI Rafik</t>
  </si>
  <si>
    <t>M MOHAMED AMINE MEKNI</t>
  </si>
  <si>
    <t>MEKNI Mohamed Amine</t>
  </si>
  <si>
    <t>M IMRAN MOHAMED ICBAL</t>
  </si>
  <si>
    <t>Mohamed Icbal Imran</t>
  </si>
  <si>
    <t>M GOLALI CHELCY</t>
  </si>
  <si>
    <t>GOLALI Chelcy</t>
  </si>
  <si>
    <t>M BEN HELEL MOHAMED SADOK</t>
  </si>
  <si>
    <t>BEN HELEL Mohamed Sadok</t>
  </si>
  <si>
    <t>AUBAY</t>
  </si>
  <si>
    <t>202410.007</t>
  </si>
  <si>
    <t>AMUNDI ESR</t>
  </si>
  <si>
    <t>RECOUVREMENT DE LA FACTURE NO F 00676173</t>
  </si>
  <si>
    <t>fx_card_plus</t>
  </si>
  <si>
    <t>SEDOMICILIER</t>
  </si>
  <si>
    <t>OVH SAS</t>
  </si>
  <si>
    <t>Google GSUITE_itdevtea</t>
  </si>
  <si>
    <t>physical_card_plus</t>
  </si>
  <si>
    <t>team_business_2024 1</t>
  </si>
  <si>
    <t>WEBFLOW.COM</t>
  </si>
  <si>
    <t>STC 31/12/2024</t>
  </si>
  <si>
    <t>Google (G-mail)</t>
  </si>
  <si>
    <t>G-mail</t>
  </si>
  <si>
    <t>NEO-SOFT SERVICES</t>
  </si>
  <si>
    <t>FACT202411-037</t>
  </si>
  <si>
    <t>REGIE AUTONOME DES TRANSPORTS PARISIENS</t>
  </si>
  <si>
    <t>FACT202410048/FSYS2403710:13464/</t>
  </si>
  <si>
    <t>SUEZ EAU FRANCE</t>
  </si>
  <si>
    <t>FACT202411-008 2024-11-30 10944.00 10944.00</t>
  </si>
  <si>
    <t>MICROSOFT#G072686572</t>
  </si>
  <si>
    <t>PRODUCT DEVELOPMENT</t>
  </si>
  <si>
    <t>High Skill   H.MILADI   12.2024</t>
  </si>
  <si>
    <t>ALENIA CONSULTING</t>
  </si>
  <si>
    <t>FACT202411-022</t>
  </si>
  <si>
    <t>LEBEL TECHNOLOGIES</t>
  </si>
  <si>
    <t>FACT202411 046 HIGHSKILL LANDOLSI DHAFER</t>
  </si>
  <si>
    <t>SQUARE IT SERVICES</t>
  </si>
  <si>
    <t>FACT202411-031 HIGH SKILL</t>
  </si>
  <si>
    <t>ITS GROUP</t>
  </si>
  <si>
    <t>301124 - HIGH SKILL KHEMISSI BNP 11/24</t>
  </si>
  <si>
    <t>GVDJ TECHNOLOGIES</t>
  </si>
  <si>
    <t>202411-011</t>
  </si>
  <si>
    <t>POINTRD</t>
  </si>
  <si>
    <t>FACT202409-024</t>
  </si>
  <si>
    <t>MICROSOFT</t>
  </si>
  <si>
    <t>PRIMO CONSULTING</t>
  </si>
  <si>
    <t>PRESTA 2411 M.FOUZAII</t>
  </si>
  <si>
    <t>TANEO CONSULTING</t>
  </si>
  <si>
    <t>FACT202411-033</t>
  </si>
  <si>
    <t>ETIX WAY</t>
  </si>
  <si>
    <t>VIR FACT ST HIGHSKILL 10 035</t>
  </si>
  <si>
    <t>VIR FACT ST HIGHSKILL 09 045</t>
  </si>
  <si>
    <t>11799 PREVEAM Facture NÂ° 241187</t>
  </si>
  <si>
    <t>11799 PREVEAM Facture N 241187</t>
  </si>
  <si>
    <t>Wadii SNOUSSI</t>
  </si>
  <si>
    <t>Formation ISTQB Wadii SNOUSSI</t>
  </si>
  <si>
    <t>PREVEAM</t>
  </si>
  <si>
    <t>DEGETEL</t>
  </si>
  <si>
    <t>ONYX</t>
  </si>
  <si>
    <t>HIGH-SKILL FACT202411-015</t>
  </si>
  <si>
    <t>CLEVERMIND</t>
  </si>
  <si>
    <t>FACT202411-049</t>
  </si>
  <si>
    <t>LinkedIn P362801284</t>
  </si>
  <si>
    <t>SCALIAN DS</t>
  </si>
  <si>
    <t>FACT202411-041,FACT202411-042</t>
  </si>
  <si>
    <t>COMMANDE</t>
  </si>
  <si>
    <t>APPLE.COM/BILL</t>
  </si>
  <si>
    <t>Mme OSEI KWASI Lydia</t>
  </si>
  <si>
    <t>2025-1</t>
  </si>
  <si>
    <t>MARGO CONSEIL</t>
  </si>
  <si>
    <t>Fact. FACT202411-018 De 30.11.2024</t>
  </si>
  <si>
    <t>FREELANCE.COM</t>
  </si>
  <si>
    <t>Facture FF0111288 HIGHSKILL</t>
  </si>
  <si>
    <t>VAP LA DEFENSE</t>
  </si>
  <si>
    <t>FREE MOBILE</t>
  </si>
  <si>
    <t>SAS   NEXORIS</t>
  </si>
  <si>
    <t>FACT202411-009010</t>
  </si>
  <si>
    <t>MICROSOFT#G074470030</t>
  </si>
  <si>
    <t>ACTENCY</t>
  </si>
  <si>
    <t>ACTENCY FACT202411 036</t>
  </si>
  <si>
    <t>URSSAF D'ILE DE FRANCE</t>
  </si>
  <si>
    <t>UR 117000001570967628    DEC 24788617793000160125</t>
  </si>
  <si>
    <t>OCEANE CONSULTING AS</t>
  </si>
  <si>
    <t>HIGHSKILL</t>
  </si>
  <si>
    <t>GUARANI ATLANTIQUE</t>
  </si>
  <si>
    <t>FACT202411-034 - 2025-01-13</t>
  </si>
  <si>
    <t>FIRST CONSEIL</t>
  </si>
  <si>
    <t>PRESTA 11/2024 - REF FRS.FACT202411-021</t>
  </si>
  <si>
    <t>IONOS SARL</t>
  </si>
  <si>
    <t>PROXIAD ILE DE FRANCE</t>
  </si>
  <si>
    <t>LPC04 GUYANCOURT-LPC GUYANCOURT</t>
  </si>
  <si>
    <t>FCT202304-007</t>
  </si>
  <si>
    <t>FCT202304-008</t>
  </si>
  <si>
    <t>LA POSTE.FR</t>
  </si>
  <si>
    <t>DGFIP</t>
  </si>
  <si>
    <t>PASDSN15012025-122024-92031181800016</t>
  </si>
  <si>
    <t>NETPOWER CONSULTING</t>
  </si>
  <si>
    <t>FACT202408-036</t>
  </si>
  <si>
    <t>FACT202408-041</t>
  </si>
  <si>
    <t>Avance Salaire Janvier 2025</t>
  </si>
  <si>
    <t>ABONNEMENT PRIVILEGE</t>
  </si>
  <si>
    <t>Firas FESSI</t>
  </si>
  <si>
    <t>202501-4</t>
  </si>
  <si>
    <t>AXA FRANCE COLL</t>
  </si>
  <si>
    <t>I0000836048670-AXA COLL T4 2024-Contrat 2840186420000-HIGHSKILL      -Mandat 00SP000000000000213763</t>
  </si>
  <si>
    <t>I0000836048669-AXA COLL T4 2024-Contrat 2840186110000-HIGHSKILL      -Mandat 00SP000000000000213763</t>
  </si>
  <si>
    <t>MALAKOFF HUMANIS</t>
  </si>
  <si>
    <t>RETRAITE - MALAKOFF HUMANIS - 202412M - SIRET 92031181800016 -AG033000022691423</t>
  </si>
  <si>
    <t>TERAGONE SOLUTIONS</t>
  </si>
  <si>
    <t>FACT202411-029</t>
  </si>
  <si>
    <t>TVA1-012025-3310CA3</t>
  </si>
  <si>
    <t>ZAFZEF Mourad</t>
  </si>
  <si>
    <t>LEHLIB Ahmed</t>
  </si>
  <si>
    <t>AYEB Abir</t>
  </si>
  <si>
    <t>ZEMMOURI Imane</t>
  </si>
  <si>
    <t>RGUEI Ahmed</t>
  </si>
  <si>
    <t>ZAGHLOUL Yassine</t>
  </si>
  <si>
    <t>EL AOUAD Mostapha</t>
  </si>
  <si>
    <t>BEN SASSI Dhia Eddine</t>
  </si>
  <si>
    <t>KHOUJA Mustapha</t>
  </si>
  <si>
    <t>CHACHIL Jamal</t>
  </si>
  <si>
    <t>Mohamed Ali AFFES</t>
  </si>
  <si>
    <t>achat Telephone AFFES</t>
  </si>
  <si>
    <t>OTHMAN Emna</t>
  </si>
  <si>
    <t>1471305 - HIGHSKILL - Interessement infra-annuel</t>
  </si>
  <si>
    <t>OUAKRIM Boutaina</t>
  </si>
  <si>
    <t>MOHAMED ICBAL Imran</t>
  </si>
  <si>
    <t>BENALI Ep TABOUBI Rania</t>
  </si>
  <si>
    <t>MOKNI Mohamed Seifeddine</t>
  </si>
  <si>
    <t>BOUANANI Zied</t>
  </si>
  <si>
    <t>REZGUI Yosser</t>
  </si>
  <si>
    <t>OUERTANI Zied</t>
  </si>
  <si>
    <t>CHANNAOUI Hiba</t>
  </si>
  <si>
    <t>Interessement</t>
  </si>
  <si>
    <t>FACT202411-017</t>
  </si>
  <si>
    <t>FACTURE DECEMBRE</t>
  </si>
  <si>
    <t>HISCOX SA HISCOX SA</t>
  </si>
  <si>
    <t>Police d'assurance numero : HARCP0350436</t>
  </si>
  <si>
    <t>FACT202412-003</t>
  </si>
  <si>
    <t>FACT202412-005</t>
  </si>
  <si>
    <t>MARIONNAUD LAFAYETTE</t>
  </si>
  <si>
    <t>EI CHRISTOPHE LUCAS</t>
  </si>
  <si>
    <t>Prestation de service, T4</t>
  </si>
  <si>
    <t>WYNSYS FRANCE</t>
  </si>
  <si>
    <t>REG FAC N FACT202410 013</t>
  </si>
  <si>
    <t>REG FAC N FACT202411 012</t>
  </si>
  <si>
    <t>Sunday*Fratellini Caff</t>
  </si>
  <si>
    <t>Salaire Janvier 2025</t>
  </si>
  <si>
    <t>Complement Salaire Janvier 2025</t>
  </si>
  <si>
    <t>WERFELLI Alaaeddinne</t>
  </si>
  <si>
    <t>FACT202412-004</t>
  </si>
  <si>
    <t>FACT202412-006</t>
  </si>
  <si>
    <t>FACT202412-007</t>
  </si>
  <si>
    <t>FACT202412-010 2024-12-31 8640.00 8640.00</t>
  </si>
  <si>
    <t>202411.006</t>
  </si>
  <si>
    <t>Amira BELGHITH</t>
  </si>
  <si>
    <t>FOUZAII Mohamed</t>
  </si>
  <si>
    <t>RAPIDAPI</t>
  </si>
  <si>
    <t>SUSHI YOKINA</t>
  </si>
  <si>
    <t>emagine Consulting SARL</t>
  </si>
  <si>
    <t>PDC-102312-3</t>
  </si>
  <si>
    <t>STC 14/01/2025</t>
  </si>
  <si>
    <t>EKWATEUR</t>
  </si>
  <si>
    <t>Riadh ADOUANI</t>
  </si>
  <si>
    <t>FACT202412-037</t>
  </si>
  <si>
    <t>FACT202412-022</t>
  </si>
  <si>
    <t>KEYSTONE BY LAMARCK</t>
  </si>
  <si>
    <t>FAC N FACT202412 029</t>
  </si>
  <si>
    <t>BoondManager</t>
  </si>
  <si>
    <t>F2025000060649</t>
  </si>
  <si>
    <t>HIGHTEAM</t>
  </si>
  <si>
    <t>FACT202412-032</t>
  </si>
  <si>
    <t>NIJI</t>
  </si>
  <si>
    <t>FACT202412-015</t>
  </si>
  <si>
    <t>VIR FACT ST HIGHSKILL 411 043</t>
  </si>
  <si>
    <t>NEO SOFT SERVICES</t>
  </si>
  <si>
    <t>FACT202412-042</t>
  </si>
  <si>
    <t>HIGHSKILL 202412-002 DEC/24</t>
  </si>
  <si>
    <t>FACT202411019/FSYS2404246:11934/</t>
  </si>
  <si>
    <t>FACT202410-017</t>
  </si>
  <si>
    <t>M MUSTAPHA KHOUJA</t>
  </si>
  <si>
    <t>HEC HIGH EVOLUTION CONSEILS</t>
  </si>
  <si>
    <t>HEC240006</t>
  </si>
  <si>
    <t>311224 - HIGH SKILL- KHEMISSI BNP 1224</t>
  </si>
  <si>
    <t>FCT202412-012</t>
  </si>
  <si>
    <t>FACT202305-007</t>
  </si>
  <si>
    <t>FACT202305-008</t>
  </si>
  <si>
    <t>FACT202306-007</t>
  </si>
  <si>
    <t>FACT202306-008</t>
  </si>
  <si>
    <t>MICROSOFT#G076230684</t>
  </si>
  <si>
    <t>PRESTA 2412 M.FOUZAII</t>
  </si>
  <si>
    <t>HIGH-SKILL FACT202412-016</t>
  </si>
  <si>
    <t>High Skill   H.MILADI   01.2025</t>
  </si>
  <si>
    <t>FACT202412-051</t>
  </si>
  <si>
    <t>BoutaÃ¯na OUAKRIM</t>
  </si>
  <si>
    <t>achat iphone 16 Pro Max Boutaina</t>
  </si>
  <si>
    <t>Mokhtar OUNIS</t>
  </si>
  <si>
    <t>achat ecouteurs  OUNIS</t>
  </si>
  <si>
    <t>11799 PREVEAM Facture NÂ°241675</t>
  </si>
  <si>
    <t>11799 PREVEAM Facture N241675</t>
  </si>
  <si>
    <t>Fact. FACT202412-038 De 31.12.2024</t>
  </si>
  <si>
    <t>Facture FF0112417 HIGHSKILL</t>
  </si>
  <si>
    <t>FACT202412-011</t>
  </si>
  <si>
    <t>ACTENCY FACT202412 041</t>
  </si>
  <si>
    <t xml:space="preserve">Acompte </t>
  </si>
  <si>
    <t>acompte prestation fevrier 2025</t>
  </si>
  <si>
    <t>MICROSOFT#G078656014</t>
  </si>
  <si>
    <t>FACT202412-039 - 2025-02-13</t>
  </si>
  <si>
    <t>SIJO</t>
  </si>
  <si>
    <t>FACT202412030 Decembre 2024 HIGHSKILL SIJO PP9988702</t>
  </si>
  <si>
    <t>PRESTA 12/2024 - REF FRS.FACT202412-021</t>
  </si>
  <si>
    <t>Iskandar AYADI</t>
  </si>
  <si>
    <t>achat Travel router AYADI</t>
  </si>
  <si>
    <t>achat Telephone  OUNIS</t>
  </si>
  <si>
    <t>achat Ecran AYADI</t>
  </si>
  <si>
    <t>achat PC LENOVO  OUNIS</t>
  </si>
  <si>
    <t>M RIADH ADOUANI</t>
  </si>
  <si>
    <t>ADOUANI Riadh</t>
  </si>
  <si>
    <t>FACT202412-035 HIGH SKILL</t>
  </si>
  <si>
    <t>UR 117000001570967628    JANV25788617793000180225</t>
  </si>
  <si>
    <t>REG FAC N FACT202412 013</t>
  </si>
  <si>
    <t>Mlle Amira Belghith</t>
  </si>
  <si>
    <t>BELGHITH Amira</t>
  </si>
  <si>
    <t>PDC-102312-4</t>
  </si>
  <si>
    <t>202502-7</t>
  </si>
  <si>
    <t>STC</t>
  </si>
  <si>
    <t>Mourad Decembre</t>
  </si>
  <si>
    <t>Mourad HNO Decembre</t>
  </si>
  <si>
    <t>FACT202412-008</t>
  </si>
  <si>
    <t>PASDSN17022025-012025-92031181800016</t>
  </si>
  <si>
    <t>RETRAITE - MALAKOFF HUMANIS - 202501M - SIRET 92031181800016 -AG033000023001334</t>
  </si>
  <si>
    <t>TVA1-022025-3310CA3</t>
  </si>
  <si>
    <t>FACT202412-017</t>
  </si>
  <si>
    <t>FACT202412-018</t>
  </si>
  <si>
    <t>Acompte Salaire Fevrier 2025</t>
  </si>
  <si>
    <t>SNOUSSI Wadii</t>
  </si>
  <si>
    <t>FACT202501-026</t>
  </si>
  <si>
    <t>FACT202501-009</t>
  </si>
  <si>
    <t>Aleddine WERFELLI</t>
  </si>
  <si>
    <t>Salaire Fevrier 2025</t>
  </si>
  <si>
    <t>HAMDI Hichem</t>
  </si>
  <si>
    <t>REJEB Achref</t>
  </si>
  <si>
    <t>ICD INTERNATIONAL</t>
  </si>
  <si>
    <t>FACT202501-035</t>
  </si>
  <si>
    <t>F2025000061653</t>
  </si>
  <si>
    <t>FAC N FACT202501 022</t>
  </si>
  <si>
    <t>VIR FACT ST HIGHSKILL 202412 05</t>
  </si>
  <si>
    <t>-</t>
  </si>
  <si>
    <t>FACT202307-008</t>
  </si>
  <si>
    <t>FACT202307-007</t>
  </si>
  <si>
    <t>Genius Holding</t>
  </si>
  <si>
    <t>FACT202410-10</t>
  </si>
  <si>
    <t>FACT202411-11</t>
  </si>
  <si>
    <t>M HAMDI HICHEM</t>
  </si>
  <si>
    <t>GENIUS</t>
  </si>
  <si>
    <t>SYMOLIA</t>
  </si>
  <si>
    <t>SYMOLIA - FACT202412-028 - highskill</t>
  </si>
  <si>
    <t>FACT202412019/FSYS2404455:12852/</t>
  </si>
  <si>
    <t>M. REJEB Achref</t>
  </si>
  <si>
    <t>Ahmed LEHLIB</t>
  </si>
  <si>
    <t>Formation Personal Plan LEHLIB</t>
  </si>
  <si>
    <t>Avance Salaire Fevrier 2025</t>
  </si>
  <si>
    <t>Microsoft-G080603110</t>
  </si>
  <si>
    <t>FACT202411-020</t>
  </si>
  <si>
    <t>FACT202501-039</t>
  </si>
  <si>
    <t>FACT202501-030</t>
  </si>
  <si>
    <t>HIGH-SKIL FACT202501-013</t>
  </si>
  <si>
    <t>FACT202308-008</t>
  </si>
  <si>
    <t>FACT202308-007</t>
  </si>
  <si>
    <t>HIGHSKILLS FACT202501-031</t>
  </si>
  <si>
    <t>High Skill   H.MILADI   02.2025</t>
  </si>
  <si>
    <t>Emna OTHMAN</t>
  </si>
  <si>
    <t>Achat Airpods Emna</t>
  </si>
  <si>
    <t>Achat Iphone Emna</t>
  </si>
  <si>
    <t>FACT202501-003,FACT202501-043</t>
  </si>
  <si>
    <t>1471305 - HIGHSKILL - Interessement Normal</t>
  </si>
  <si>
    <t>CCSF GROUP</t>
  </si>
  <si>
    <t>FACT202501-029 HIGH SKILL</t>
  </si>
  <si>
    <t>FACT202501-012 2025-01-31 9792.00 9792.00</t>
  </si>
  <si>
    <t>REG FAC N FACT202501 008</t>
  </si>
  <si>
    <t>Complement salaire Fevrier 2025</t>
  </si>
  <si>
    <t>MANGOPAY SA</t>
  </si>
  <si>
    <t>Malt-Gouyven</t>
  </si>
  <si>
    <t>Mangopay</t>
  </si>
  <si>
    <t>Malt-Gouyven Malt</t>
  </si>
  <si>
    <t>Microsoft-G083050826</t>
  </si>
  <si>
    <t>BON SENS CONSULTING</t>
  </si>
  <si>
    <t>FACT202501-037</t>
  </si>
  <si>
    <t>Fact. FACT202501-034 De 31.01.2025</t>
  </si>
  <si>
    <t>IS-032025-2571</t>
  </si>
  <si>
    <t>FACT202501-049</t>
  </si>
  <si>
    <t>FACT202501023 HIGHSKILL SIJO PP11009058</t>
  </si>
  <si>
    <t>NEXORIS</t>
  </si>
  <si>
    <t>FACT202501-006</t>
  </si>
  <si>
    <t>FACT202501-048 - 2025-03-13</t>
  </si>
  <si>
    <t>ATLAS SOUTENIR LES COMPETENCES</t>
  </si>
  <si>
    <t>Prelevement ENT 616145</t>
  </si>
  <si>
    <t>PRESTA 01/2025 - REF FRS.FACT202501-016</t>
  </si>
  <si>
    <t>Avance Facture Mars 2025</t>
  </si>
  <si>
    <t>UR 117000001570967628    JANV25788617793000180325</t>
  </si>
  <si>
    <t>UR 117000001570967628    FEV 25788617793000180325</t>
  </si>
  <si>
    <t>Facture FC035347 HIGHSKILL</t>
  </si>
  <si>
    <t>STACKBLITZ</t>
  </si>
  <si>
    <t>PASDSN17032025-022025-92031181800016</t>
  </si>
  <si>
    <t>RETRAITE - MALAKOFF HUMANIS - 202502M - SIRET 92031181800016 -AG033000023290745</t>
  </si>
  <si>
    <t>FACT202501-028</t>
  </si>
  <si>
    <t>Achat Projecteur Iskandar</t>
  </si>
  <si>
    <t>Anis JAZIRI</t>
  </si>
  <si>
    <t>Remboursement frais refacture Anis JAZIRI</t>
  </si>
  <si>
    <t>11799 PREVEAM Facture NÂ°245689</t>
  </si>
  <si>
    <t>11799 PREVEAM Facture N245689</t>
  </si>
  <si>
    <t>Hazem BENAMOR</t>
  </si>
  <si>
    <t>Achat Tablette Hazem BENAMOR 202503</t>
  </si>
  <si>
    <t>TVA1-032025-3310CA3</t>
  </si>
  <si>
    <t>FACT202502-003 2025-02-28 11628.00 11628.00</t>
  </si>
  <si>
    <t>FACT202409-036</t>
  </si>
  <si>
    <t>FACT202410-036</t>
  </si>
  <si>
    <t>FACT202411-035</t>
  </si>
  <si>
    <t>FACT202409-035</t>
  </si>
  <si>
    <t>FACT202409-034</t>
  </si>
  <si>
    <t>Mohamed Icbal IMRAN</t>
  </si>
  <si>
    <t>Remboursement frais refacture Mohamed Icbal</t>
  </si>
  <si>
    <t>Mohamed Sadok BEN HELEL</t>
  </si>
  <si>
    <t>Remboursement frais refacture Mohamed Sadok</t>
  </si>
  <si>
    <t>JASOUTECH</t>
  </si>
  <si>
    <t>GHANMI Nizar</t>
  </si>
  <si>
    <t>Mustapha KHOUJA</t>
  </si>
  <si>
    <t>Achat Iphone Mustapha</t>
  </si>
  <si>
    <t>SQUARE IT SERV</t>
  </si>
  <si>
    <t>FACT202502-027 HIGH SKILL</t>
  </si>
  <si>
    <t>FACT202502-021</t>
  </si>
  <si>
    <t>Salaire Mars 2025</t>
  </si>
  <si>
    <t>F2025000064454</t>
  </si>
  <si>
    <t>FACT202502-009</t>
  </si>
  <si>
    <t>FACT202502-025</t>
  </si>
  <si>
    <t>STC Mars 2025</t>
  </si>
  <si>
    <t>FAC N FACT202502 020</t>
  </si>
  <si>
    <t>BK CONSULTING FRANCE</t>
  </si>
  <si>
    <t>SSTT HIGH SKILL (REJEB Achref)</t>
  </si>
  <si>
    <t>expense_spend_management</t>
  </si>
  <si>
    <t>FACT202502-035</t>
  </si>
  <si>
    <t>HIGH SKILL KHEMISSI 01/25</t>
  </si>
  <si>
    <t>HAMIDOV Ali Chaipovitch</t>
  </si>
  <si>
    <t>202503-10</t>
  </si>
  <si>
    <t>FACT202501014/FSYS2500084:11628/</t>
  </si>
  <si>
    <t>VIR FACT ST HIGHSKILL  2501041</t>
  </si>
  <si>
    <t>LITTLE BIG CONNECTION</t>
  </si>
  <si>
    <t>LB 6178-82759  HIGHSKILL - LBC-20250310545439P</t>
  </si>
  <si>
    <t>GOOGLE*GSUITE ITDEVTEA</t>
  </si>
  <si>
    <t>FACT202501-017</t>
  </si>
  <si>
    <t>FCT202409-007</t>
  </si>
  <si>
    <t>FCT202309-008</t>
  </si>
  <si>
    <t>FACT202501-004</t>
  </si>
  <si>
    <t>Achat Telephone BELGHITH</t>
  </si>
  <si>
    <t>M. HAMIDOV Ali Chaipovitch</t>
  </si>
  <si>
    <t>HAMIDOV Ali CHAIPOVITCH</t>
  </si>
  <si>
    <t>TANEO CONSULTING ACT202502-029</t>
  </si>
  <si>
    <t>HIGH-SKILL FACT202503-008</t>
  </si>
  <si>
    <t>MICROSOFT#G085423469</t>
  </si>
  <si>
    <t>FACT202502-028</t>
  </si>
  <si>
    <t>HIGH-SKILL FACT202502-010</t>
  </si>
  <si>
    <t>High Skill   H.MILADI   03.2025</t>
  </si>
  <si>
    <t>IL NATURALE</t>
  </si>
  <si>
    <t>FINAXYS</t>
  </si>
  <si>
    <t>FACT HIGH SKILL Prest 01/25</t>
  </si>
  <si>
    <t>FACT202502-006</t>
  </si>
  <si>
    <t>FACT202501-007</t>
  </si>
  <si>
    <t>FCT20250407</t>
  </si>
  <si>
    <t>SYMOLIA - FACT202501-021 - highskill</t>
  </si>
  <si>
    <t>202504-12</t>
  </si>
  <si>
    <t>FACT202412-020</t>
  </si>
  <si>
    <t>Fact. FACT202502-043 De 28.02.2025</t>
  </si>
  <si>
    <t>Facture FC045947 HIGHSKILL</t>
  </si>
  <si>
    <t>EXTRACENS</t>
  </si>
  <si>
    <t>FACT202502-033</t>
  </si>
  <si>
    <t>FACT202501-036</t>
  </si>
  <si>
    <t>Microsoft-G087622750</t>
  </si>
  <si>
    <t>FACT202502031 FEV25 HIGHSKILL SIJO PP12179569</t>
  </si>
  <si>
    <t>FACT202502024 FEV25 HIGHSKILL SIJO PP12179570</t>
  </si>
  <si>
    <t>FACT202502-004  005</t>
  </si>
  <si>
    <t>FACT202502-042 - 2025-04-14</t>
  </si>
  <si>
    <t>URSSAF D ILE DE FRANCE</t>
  </si>
  <si>
    <t>UR 117000001570967628    MARS25788617793000160425</t>
  </si>
  <si>
    <t>PRESTA 02/2025 - REF FRS.FACT202502-013</t>
  </si>
  <si>
    <t>FACT202502-014</t>
  </si>
  <si>
    <t>FACT202502-039</t>
  </si>
  <si>
    <t xml:space="preserve">Acompte sur Salaire </t>
  </si>
  <si>
    <t>FACT202310-007</t>
  </si>
  <si>
    <t>FACT202310-008</t>
  </si>
  <si>
    <t>Avance sur Salaire</t>
  </si>
  <si>
    <t>PASDSN15042025-032025-92031181800016</t>
  </si>
  <si>
    <t>FACT202412-040</t>
  </si>
  <si>
    <t>REG N FACT202502 007</t>
  </si>
  <si>
    <t>RETRAITE - MALAKOFF HUMANIS - 202503M - SIRET 92031181800016 -AG033000023626530</t>
  </si>
  <si>
    <t>FACT202503-002 2025-03-31 12852.00 12852.00</t>
  </si>
  <si>
    <t>PDC-102312-5,PDC-102312-6</t>
  </si>
  <si>
    <t>Paiement de la facture FACT202502-026</t>
  </si>
  <si>
    <t>facture 2025-04-2</t>
  </si>
  <si>
    <t>TVA1-042025-3310CA3</t>
  </si>
  <si>
    <t>acompte salaire avril 2025</t>
  </si>
  <si>
    <t>FACT20250211/FSYS2500417:12240/</t>
  </si>
  <si>
    <t>BK CONSULTING</t>
  </si>
  <si>
    <t>I0000862993612-AXA COLL T1 2025-Contrat 2840186110000-HIGHSKILL      -Mandat 00SP000000000000213763</t>
  </si>
  <si>
    <t>I0000862993613-AXA COLL T1 2025-Contrat 2840186420000-HIGHSKILL      -Mandat 00SP000000000000213763</t>
  </si>
  <si>
    <t>FACT202502-038</t>
  </si>
  <si>
    <t>FACT202502-030</t>
  </si>
  <si>
    <t>FACT202503-026</t>
  </si>
  <si>
    <t>FACT HIGH SKILL Prest 03/25</t>
  </si>
  <si>
    <t>FACT202503-007</t>
  </si>
  <si>
    <t>FACT202503-035</t>
  </si>
  <si>
    <t>FACTURE NOVEMBRE</t>
  </si>
  <si>
    <t>AURANG Timur</t>
  </si>
  <si>
    <t>NEJI Fadoua</t>
  </si>
  <si>
    <t>ABDELAZIZ Ramzi</t>
  </si>
  <si>
    <t>FACT202503-034</t>
  </si>
  <si>
    <t>Salaire Avril 2025</t>
  </si>
  <si>
    <t>STC Avril 2025</t>
  </si>
  <si>
    <t>XR BENTSH CONSULTING</t>
  </si>
  <si>
    <t>FACT202503-022</t>
  </si>
  <si>
    <t>FACT202503-023</t>
  </si>
  <si>
    <t>F2025000066409</t>
  </si>
  <si>
    <t>VIR FACT ST HIGHSKILL 2502 037</t>
  </si>
  <si>
    <t>FAC N FACT202503 018</t>
  </si>
  <si>
    <t>FACT202503-019</t>
  </si>
  <si>
    <t>M RAMZI ABDELAZIZ</t>
  </si>
  <si>
    <t>M AURANG OU MME RASHEED HINA</t>
  </si>
  <si>
    <t>Aurang Timur</t>
  </si>
  <si>
    <t>GOOGLE *Chrome</t>
  </si>
  <si>
    <t>fx_card</t>
  </si>
  <si>
    <t>FACT202503-025 HIGH SKILL</t>
  </si>
  <si>
    <t>SAS   SYMOLIA</t>
  </si>
  <si>
    <t>Libeo highskill Facture FACT202502019)</t>
  </si>
  <si>
    <t>FACT202503-012</t>
  </si>
  <si>
    <t>MICROSOFT PAYMENTS</t>
  </si>
  <si>
    <t>Achat PC Lenovo - Iskandar AYADI</t>
  </si>
  <si>
    <t>Nizar GHANMI</t>
  </si>
  <si>
    <t>Achat Telephone SAMSUNG - Nizar GHANMI</t>
  </si>
  <si>
    <t>Francky BIOKOU</t>
  </si>
  <si>
    <t>Achat Telephone - Francky BIOKOU</t>
  </si>
  <si>
    <t>FACT202501-025</t>
  </si>
  <si>
    <t>FACT202501-010</t>
  </si>
  <si>
    <t>FACT202501-024</t>
  </si>
  <si>
    <t>FACT202503-004</t>
  </si>
  <si>
    <t>FACT202501-015</t>
  </si>
  <si>
    <t>GAMMA.APP</t>
  </si>
  <si>
    <t>REG facture Mai 2025 - Tranche 1</t>
  </si>
  <si>
    <t>11799 PREVEAM Facture NÂ°250041</t>
  </si>
  <si>
    <t>11799 PREVEAM Facture N250041</t>
  </si>
  <si>
    <t>FACT202311-007</t>
  </si>
  <si>
    <t>FACT202311-008</t>
  </si>
  <si>
    <t>MICROSOFT#G092392247</t>
  </si>
  <si>
    <t>FACT202503-029 - 2025-05-14</t>
  </si>
  <si>
    <t>FACT202503-0003</t>
  </si>
  <si>
    <t>TANEO CONSULTING FACT202503-027</t>
  </si>
  <si>
    <t>FACT202503046 HIGHSKILL SIJO PP13329060</t>
  </si>
  <si>
    <t>FACT202503033 HIGHSKILL SIJO PP13329057</t>
  </si>
  <si>
    <t>UR 117000001570967628    AVR 25788617793000160525</t>
  </si>
  <si>
    <t>PRESTA 03/2025 - REF FRS.FACT202503-011</t>
  </si>
  <si>
    <t>FACT202504-088</t>
  </si>
  <si>
    <t>FACT202504-087</t>
  </si>
  <si>
    <t>REG FAC N 202503 005</t>
  </si>
  <si>
    <t>FACT202501-033 (complement facture decembre)</t>
  </si>
  <si>
    <t>PASDSN15052025-042025-92031181800016</t>
  </si>
  <si>
    <t>courrier recommandé (beefirst)</t>
  </si>
  <si>
    <t>Facture Mai - Tranche 2</t>
  </si>
  <si>
    <t>CVAE1-052025-1329DEF</t>
  </si>
  <si>
    <t>RETRAITE - MALAKOFF HUMANIS - 202504M - SIRET 92031181800016 -AG033000023924767</t>
  </si>
  <si>
    <t>LITTLE BIG CONNECTION SAS</t>
  </si>
  <si>
    <t>LB 6423-86964  HIGHSKILL - LBC-20250421552661P</t>
  </si>
  <si>
    <t>FACT202504-075 2025-04-30 12852.00 12852.00</t>
  </si>
  <si>
    <t>Ramzi HOUIDI</t>
  </si>
  <si>
    <t xml:space="preserve">Achat telephone HOUIDI </t>
  </si>
  <si>
    <t>FACT202503009/FSYS2500828:12546/</t>
  </si>
  <si>
    <t>FACT202503-031</t>
  </si>
  <si>
    <t>FACT202504-103 HIGH SKILL</t>
  </si>
  <si>
    <t>FACT202504-056 FACT202504-057</t>
  </si>
  <si>
    <t>TVA1-052025-3310CA3</t>
  </si>
  <si>
    <t>FACT202503-041</t>
  </si>
  <si>
    <t>FACT202503-038</t>
  </si>
  <si>
    <t>BARILLOT Anthony</t>
  </si>
  <si>
    <t>NEIFAR Rami</t>
  </si>
  <si>
    <t>HASNAOUI Mourad</t>
  </si>
  <si>
    <t>FACT202504-067</t>
  </si>
  <si>
    <t>Fact. FACT202503-028 De 31.03.2025 Fact. FACT202504-066 De 30.04.2025</t>
  </si>
  <si>
    <t>FACT HIGH SLILL Prest 04/25</t>
  </si>
  <si>
    <t>Mourad</t>
  </si>
  <si>
    <t>Salaire Mai 2025</t>
  </si>
  <si>
    <t>SYMOLIA - FACT202503-017 - highskill</t>
  </si>
  <si>
    <t>FACT202504-099</t>
  </si>
  <si>
    <t>FACT202504-062</t>
  </si>
  <si>
    <t>Google GSUITE_urjob.ai</t>
  </si>
  <si>
    <t>FACT202504-070</t>
  </si>
  <si>
    <t>FACT202504-085</t>
  </si>
  <si>
    <t>F2025000068027</t>
  </si>
  <si>
    <t>PDC-102312-7</t>
  </si>
  <si>
    <t>FAC N FACT202504 055</t>
  </si>
  <si>
    <t>STC MAI 2025</t>
  </si>
  <si>
    <t>MONSIEUR ALHASSAN DAOUD</t>
  </si>
  <si>
    <t>2025-HighSkills-2</t>
  </si>
  <si>
    <t>2025-HighSkills-3</t>
  </si>
  <si>
    <t>2025-HighSkills-4</t>
  </si>
  <si>
    <t>MONSIEUR OMAR BACCAR</t>
  </si>
  <si>
    <t>1471305 - HIGHSKILL - Avance sur interessement</t>
  </si>
  <si>
    <t>Anthony BARILLOT</t>
  </si>
  <si>
    <t>Achat Billet train BARILLOT 26052025</t>
  </si>
  <si>
    <t>Achat Billet train BARILLOT 20052025</t>
  </si>
  <si>
    <t>FACT202312-007</t>
  </si>
  <si>
    <t>FACT202312-008</t>
  </si>
  <si>
    <t>M. HASNAOUI Mourad</t>
  </si>
  <si>
    <t>M. RAMI NEIFAR</t>
  </si>
  <si>
    <t>2025-HighSkills-1</t>
  </si>
  <si>
    <t>BKCO SSTT AVRIL</t>
  </si>
  <si>
    <t>VIR FACT ST HIGHSKILL 202503 03</t>
  </si>
  <si>
    <t>Zied OUERTANI 2025</t>
  </si>
  <si>
    <t>LB 6441-87179  HIGHSKILL - LBC-20250428578792P</t>
  </si>
  <si>
    <t>CAFE DE FRANCE</t>
  </si>
  <si>
    <t>FACT202501-047</t>
  </si>
  <si>
    <t>FACT202502-041</t>
  </si>
  <si>
    <t>TANEO CONSULTING FACT202504-068</t>
  </si>
  <si>
    <t>FACT202504-095</t>
  </si>
  <si>
    <t>TRANSAVIA</t>
  </si>
  <si>
    <t>FACT202504-090</t>
  </si>
  <si>
    <t>HIGH-SKILL FACT202504-094</t>
  </si>
  <si>
    <t>FACT202504-069</t>
  </si>
  <si>
    <t>FACT202410-046</t>
  </si>
  <si>
    <t>FACT202504-091</t>
  </si>
  <si>
    <t>Achat PC REJEB 29052025</t>
  </si>
  <si>
    <t>FACT202412-12</t>
  </si>
  <si>
    <t>Firas Fessi EI</t>
  </si>
  <si>
    <t>202506-16</t>
  </si>
  <si>
    <t>11799 PREVEAM Facture NÂ°251415</t>
  </si>
  <si>
    <t>11799 PREVEAM Facture N251415</t>
  </si>
  <si>
    <t>DOCUSIGN INC.</t>
  </si>
  <si>
    <t>BEEFIRST</t>
  </si>
  <si>
    <t>FACT202305-017</t>
  </si>
  <si>
    <t>FACT202306-036</t>
  </si>
  <si>
    <t>FACT202504-097</t>
  </si>
  <si>
    <t>FACT202502-012</t>
  </si>
  <si>
    <t>MICROSOFT#G097264841</t>
  </si>
  <si>
    <t>FACT202504-077 - 2025-06-12</t>
  </si>
  <si>
    <t>202504-063</t>
  </si>
  <si>
    <t>PRESTA 04/2025 - REF  .FACT202504-059</t>
  </si>
  <si>
    <t>FACT202504065 HIGHSKILL SIJO PP14747567</t>
  </si>
  <si>
    <t>FACT202504104 HIGHSKILL SIJO PP14747568</t>
  </si>
  <si>
    <t>REG FACT202504 084</t>
  </si>
  <si>
    <t>UR 117000001570967628    MAI 25788617793000170625</t>
  </si>
  <si>
    <t>FACT202504-076</t>
  </si>
  <si>
    <t>IS-062025-2571</t>
  </si>
  <si>
    <t>HIGH SKILL KHEMISSI 03/25</t>
  </si>
  <si>
    <t>PASDSN16062025-052025-92031181800016</t>
  </si>
  <si>
    <t>202506-17</t>
  </si>
  <si>
    <t>RETRAITE - MALAKOFF HUMANIS - 202505M - SIRET 92031181800016 -AG033000024234729</t>
  </si>
  <si>
    <t>OPTEAMIS</t>
  </si>
  <si>
    <t>STC 20-06-2025</t>
  </si>
  <si>
    <t>TVA1-062025-3310CA3</t>
  </si>
  <si>
    <t>LAZREG Maroua</t>
  </si>
  <si>
    <t>FACT202504-073</t>
  </si>
  <si>
    <t>FACT202504-081</t>
  </si>
  <si>
    <t>F2025000070068</t>
  </si>
  <si>
    <t>FACT202505-042</t>
  </si>
  <si>
    <t>FACT202505-001</t>
  </si>
  <si>
    <t>FACT HIGHSKILL Prest 05/25</t>
  </si>
  <si>
    <t>FACT202504-106</t>
  </si>
  <si>
    <t>FACT202504-105</t>
  </si>
  <si>
    <t>HIGH SKILL AURANG 04/25</t>
  </si>
  <si>
    <t>FAC N FACT202505 023</t>
  </si>
  <si>
    <t>FACT202505-028</t>
  </si>
  <si>
    <t>FACT202505-027</t>
  </si>
  <si>
    <t>REG FAC N FACT202505 005</t>
  </si>
  <si>
    <t>LAMARCK SOLUTIONS</t>
  </si>
  <si>
    <t>FAC N FACT202505 043</t>
  </si>
  <si>
    <t>SAS   LITTLE BIG CONNECTION</t>
  </si>
  <si>
    <t>LB 6536-88936  HIGHSKILL - LBC-20250612589234P</t>
  </si>
  <si>
    <t>11799 PREVEAM Facture NÂ°252580</t>
  </si>
  <si>
    <t>11799 PREVEAM Facture N252580</t>
  </si>
  <si>
    <t>Achat Disque SSD Wadii SNOUSSI</t>
  </si>
  <si>
    <t>Frais Hotel BARILLOT 26052025</t>
  </si>
  <si>
    <t>Achat Billet train BARILLOT</t>
  </si>
  <si>
    <t>Virement HIGHSKILL - STC 30-06-2025</t>
  </si>
  <si>
    <t>Virement HIGHSKILL - STC 01-07-2025</t>
  </si>
  <si>
    <t>PDC-102312-8</t>
  </si>
  <si>
    <t>FACT202505-044</t>
  </si>
  <si>
    <t>VIR FACT ST HIGHSKIL 202504 078</t>
  </si>
  <si>
    <t>SAS   NIJI</t>
  </si>
  <si>
    <t>FACT202505-009 FACT202505-008</t>
  </si>
  <si>
    <t>BK CO SST MAI</t>
  </si>
  <si>
    <t>LinkedInPreD *87711904</t>
  </si>
  <si>
    <t>HIGH SKILL 05/25</t>
  </si>
  <si>
    <t>Libeo highskill Facture FACT202504089)</t>
  </si>
  <si>
    <t>FACT202505-032 HIGH SKILL</t>
  </si>
  <si>
    <t>FACT202505-002 2025-05-31 7956.00 7956.00</t>
  </si>
  <si>
    <t>FACT202503-010</t>
  </si>
  <si>
    <t>FACT202504092/FSYS2501398:12852/</t>
  </si>
  <si>
    <t>Kevin BLONDEL</t>
  </si>
  <si>
    <t>Acompte Kevin BLONDEL 2025-07</t>
  </si>
  <si>
    <t>HIGH-SKILL FACT202505-010</t>
  </si>
  <si>
    <t>INFOGREFE - KBIS</t>
  </si>
  <si>
    <t>FACT202505-004</t>
  </si>
  <si>
    <t>BABILOU</t>
  </si>
  <si>
    <t>Paiement creche BABILOU BOUANANI 2025-07</t>
  </si>
  <si>
    <t>Facture N 27</t>
  </si>
  <si>
    <t>Facture N 23</t>
  </si>
  <si>
    <t>Facture N 22</t>
  </si>
  <si>
    <t>kevin blondel</t>
  </si>
  <si>
    <t>Trop percu Kevin Blondel</t>
  </si>
  <si>
    <t>Acompte - Nizar GHANMI</t>
  </si>
  <si>
    <t>FCT202401-007</t>
  </si>
  <si>
    <t>FCT202401-008</t>
  </si>
  <si>
    <t>CLAUDE.AI SUBSCRIPTION</t>
  </si>
  <si>
    <t>HIGH-SKIL FACT202506-045</t>
  </si>
  <si>
    <t>202507-18</t>
  </si>
  <si>
    <t>Mohamed Amine MEKNI</t>
  </si>
  <si>
    <t>Achat Iphone Mohamed Amine MEKNI</t>
  </si>
  <si>
    <t>FACT202505-037 - 2025-07-11</t>
  </si>
  <si>
    <t>LB 6608-90189  HIGHSKILL - LBC-20250616589580P</t>
  </si>
  <si>
    <t>Microsoft-G102258330</t>
  </si>
  <si>
    <t>FACT202505-003</t>
  </si>
  <si>
    <t>APPLE</t>
  </si>
  <si>
    <t>FACT202505035 HIGHSKILL SIJO PP16492959</t>
  </si>
  <si>
    <t>UR 117000001570967628    JUIN25788617793000160725</t>
  </si>
  <si>
    <t>PRESTA 05/2025 - REF  .FACT202505-013</t>
  </si>
  <si>
    <t>FACT202505-014</t>
  </si>
  <si>
    <t>Fact. FACT202505-036 De 31.05.2025</t>
  </si>
  <si>
    <t>PASDSN15072025-062025-92031181800016</t>
  </si>
  <si>
    <t>FACT202504-107</t>
  </si>
  <si>
    <t>FACT202505-050</t>
  </si>
  <si>
    <t>FACT202505-051</t>
  </si>
  <si>
    <t>2025-HighSkills-7</t>
  </si>
  <si>
    <t>Imane ZEMMOURI</t>
  </si>
  <si>
    <t>Achat PC - Imane ZEMMOURI</t>
  </si>
  <si>
    <t>Oussema CHAARI</t>
  </si>
  <si>
    <t>Achat Ecfan - Oussema CHAARI</t>
  </si>
  <si>
    <t>FCT20250715</t>
  </si>
  <si>
    <t>FACT202505-024</t>
  </si>
  <si>
    <t>RETRAITE - MALAKOFF HUMANIS - 202506M - SIRET 92031181800016 -AG033000024572465</t>
  </si>
  <si>
    <t>202507-19</t>
  </si>
  <si>
    <t>FACT202504-064</t>
  </si>
  <si>
    <t>FACT202506-039 2025-06-30 12852.00 12852.00</t>
  </si>
  <si>
    <t>FACT202506-018</t>
  </si>
  <si>
    <t>HIGH SKILL KHEMISSI 05/25</t>
  </si>
  <si>
    <t>FACT202506-006</t>
  </si>
  <si>
    <t>FACT202506-009</t>
  </si>
  <si>
    <t>FACT202506-010</t>
  </si>
  <si>
    <t>TVA1-072025-3310CA3</t>
  </si>
  <si>
    <t>BLONDEL Kevin</t>
  </si>
  <si>
    <t>CHAARI Oussema</t>
  </si>
  <si>
    <t>SLIMENE Maroua</t>
  </si>
  <si>
    <t>FACT202505-049</t>
  </si>
  <si>
    <t>FACT202505-034</t>
  </si>
  <si>
    <t>FACT202506-036 FACT202506-034 FACT202506-035</t>
  </si>
  <si>
    <t>FACT202505011/FSYS2501589:11628/</t>
  </si>
  <si>
    <t>FACT202506-021</t>
  </si>
  <si>
    <t>FACT202505-031</t>
  </si>
  <si>
    <t>REG FAC N 202506 043</t>
  </si>
  <si>
    <t>PDC-102312-9</t>
  </si>
  <si>
    <t>SYMOLIA - FACT202505-021 - highskill</t>
  </si>
  <si>
    <t>SYMOLIA - FACT202505-022 - highskill</t>
  </si>
  <si>
    <t>Mohamed FOUZAII</t>
  </si>
  <si>
    <t>achat VPN Mohamed FOUZAII</t>
  </si>
  <si>
    <t>FACT202506-052</t>
  </si>
  <si>
    <t>FACT202506-053</t>
  </si>
  <si>
    <t>FACT202506-054</t>
  </si>
  <si>
    <t>SSTT HIGH SKILL (SLIMENE LAZREG Maroua)</t>
  </si>
  <si>
    <t>FAC N FACT202506 025</t>
  </si>
  <si>
    <t>F2025000072042</t>
  </si>
  <si>
    <t>acompte</t>
  </si>
  <si>
    <t>FAC N FACT202506 026</t>
  </si>
  <si>
    <t>HIGH SKILL AURANG 06/25</t>
  </si>
  <si>
    <t>BKCO SSTT JUIN</t>
  </si>
  <si>
    <t>AXA / SOGAREP</t>
  </si>
  <si>
    <t>PRELEVEMENT AXA 00001055131 - T2-2025 - HIGHSKILL 92031181800016</t>
  </si>
  <si>
    <t>FCT202402-007</t>
  </si>
  <si>
    <t>FCT202402-008</t>
  </si>
  <si>
    <t>2025-HighSkills-8</t>
  </si>
  <si>
    <t>Facture N 28</t>
  </si>
  <si>
    <t>11799 PREVEAM Facture NÂ°253811</t>
  </si>
  <si>
    <t>11799 PREVEAM Facture N253811</t>
  </si>
  <si>
    <t>Frais Refactures - Nizar GHANMI</t>
  </si>
  <si>
    <t>Ali BENHZEZ</t>
  </si>
  <si>
    <t>Achat Laptop - Ali BENHZEZ</t>
  </si>
  <si>
    <t>Fact. FACT202506-001 De 20.06.2025</t>
  </si>
  <si>
    <t>VIR FACT ST HIGHSKILL 202505 04</t>
  </si>
  <si>
    <t>FACT202504-098 Paiement de facture</t>
  </si>
  <si>
    <t>FACT202505-033</t>
  </si>
  <si>
    <t>FACT202505-030</t>
  </si>
  <si>
    <t>FACT202503-045</t>
  </si>
  <si>
    <t>FACT202505-052</t>
  </si>
  <si>
    <t>FACT202506-007</t>
  </si>
  <si>
    <t>FACT202506-008</t>
  </si>
  <si>
    <t>Facture : FACT202506-041 HIGH SKILL</t>
  </si>
  <si>
    <t>FACT202506-042</t>
  </si>
  <si>
    <t>FACT202506-032  033</t>
  </si>
  <si>
    <t>LB 6763-92704  HIGHSKILL - LBC-20250710595194P</t>
  </si>
  <si>
    <t>MICROSOFT#G107587938</t>
  </si>
  <si>
    <t>FACT202506-020 - 2025-08-13</t>
  </si>
  <si>
    <t>FACT202506051 HIGHSKILL SIJO PP18299357</t>
  </si>
  <si>
    <t>VERCEL INC.</t>
  </si>
  <si>
    <t>UR 117000001570967628    JUIL25788617793000190825</t>
  </si>
  <si>
    <t>UR 117000001570967628    JUIN25788617793000190825</t>
  </si>
  <si>
    <t>FACT202506-003 Paiement de facture</t>
  </si>
  <si>
    <t>Aout 2025</t>
  </si>
  <si>
    <t>RETRAITE - MALAKOFF HUMANIS - 202507M - SIRET 92031181800016 -AG033000024907385</t>
  </si>
  <si>
    <t>PASDSN18082025-072025-92031181800016</t>
  </si>
  <si>
    <t>Flexispot GmbH</t>
  </si>
  <si>
    <t>FACT202507-006 2025-07-31 13464.00 13464.00</t>
  </si>
  <si>
    <t>TVA1-082025-3310CA3</t>
  </si>
  <si>
    <t>HOUIDI Ilhem</t>
  </si>
  <si>
    <t>STC le 15/08/2025</t>
  </si>
  <si>
    <t>Achat Bureau HIGHSKILL</t>
  </si>
  <si>
    <t>FACT202507-032</t>
  </si>
  <si>
    <t>FACT202506-040 Paiement de facture</t>
  </si>
  <si>
    <t>FACT202507-005</t>
  </si>
  <si>
    <t>FACT202507-002</t>
  </si>
  <si>
    <t>FACT202507-003</t>
  </si>
  <si>
    <t>FACT202507-004</t>
  </si>
  <si>
    <t>PRESTA 06/2025 - REF  .FACT202506-019</t>
  </si>
  <si>
    <t>FACT202506-049 Paiement de facture</t>
  </si>
  <si>
    <t>FACT202506-046 Paiement de facture</t>
  </si>
  <si>
    <t>Frais Hotel BARILLOT</t>
  </si>
  <si>
    <t>Justificatif de voyage BARILLOT 14082025</t>
  </si>
  <si>
    <t>Justificatif de voyage BARILLOT 08082025</t>
  </si>
  <si>
    <t>FCT202403-007</t>
  </si>
  <si>
    <t>FCT202403-008</t>
  </si>
  <si>
    <t>FACT202507-047</t>
  </si>
  <si>
    <t>PDC-102312-10</t>
  </si>
  <si>
    <t>F2025000074032</t>
  </si>
  <si>
    <t>FACT202504-058</t>
  </si>
  <si>
    <t>FACT202503-030</t>
  </si>
  <si>
    <t>FACT202504-080</t>
  </si>
  <si>
    <t>FACT202506-014</t>
  </si>
  <si>
    <t>FACT202505-019</t>
  </si>
  <si>
    <t>FACT202507-009 FACT202507-010</t>
  </si>
  <si>
    <t>FACT202507-026 Paiement de facture</t>
  </si>
  <si>
    <t>FACT202507-027 Paiement de facture</t>
  </si>
  <si>
    <t>Huawei France</t>
  </si>
  <si>
    <t>FAC N FACT202507 021</t>
  </si>
  <si>
    <t>Achats HIGHSKILL</t>
  </si>
  <si>
    <t>SYMOLIA - FACT202506-038 - highskill</t>
  </si>
  <si>
    <t>HIGH SKILL AURANG 07/25</t>
  </si>
  <si>
    <t>2025-HighSkills-5</t>
  </si>
  <si>
    <t>2025-HighSkills-6</t>
  </si>
  <si>
    <t>BKCO SSTT JUILLET</t>
  </si>
  <si>
    <t>FACT202505-046</t>
  </si>
  <si>
    <t>FACT202506-017</t>
  </si>
  <si>
    <t>FACT202507-043</t>
  </si>
  <si>
    <t>Jamal CHACHIL</t>
  </si>
  <si>
    <t>Achat ThinkPad - Jamal CHACHIL</t>
  </si>
  <si>
    <t>Achat USB - Ali BENHZEZ</t>
  </si>
  <si>
    <t>Achat Souris - Jamal CHACHIL</t>
  </si>
  <si>
    <t>Achat Clavier - Ali BENHZEZ</t>
  </si>
  <si>
    <t>Achat Telephone - Ali BENHZEZ</t>
  </si>
  <si>
    <t>FACT202506047/FSYS2502207:1224/</t>
  </si>
  <si>
    <t>FAC N FACT202507 048</t>
  </si>
  <si>
    <t>FACT202507-034 HIGH SKILL</t>
  </si>
  <si>
    <t>FACT202507-025</t>
  </si>
  <si>
    <t>Solde Paiement 01.09.2025/TVA</t>
  </si>
  <si>
    <t>HIGH-SKILL FACT202508-014</t>
  </si>
  <si>
    <t>HIGH-SKILL FACT202507-011</t>
  </si>
  <si>
    <t>acture 202509-21</t>
  </si>
  <si>
    <t>Infogreffe (KBIS)</t>
  </si>
  <si>
    <t>Acompte Salaire Septembre 2025</t>
  </si>
  <si>
    <t>FACT202505-012</t>
  </si>
  <si>
    <t>REG FAC N FACT202507 008</t>
  </si>
  <si>
    <t>VIR ETIX 202506 016</t>
  </si>
  <si>
    <t>LB 6908-94728  HIGHSKILL - LBC-20250813627394P</t>
  </si>
  <si>
    <t>FACT202507-037 - 2025-09-12</t>
  </si>
  <si>
    <t>MICROSOFT#G113636624</t>
  </si>
  <si>
    <t>IS-092025-2571</t>
  </si>
  <si>
    <t>FACT202507-007</t>
  </si>
  <si>
    <t>FACT202506-044</t>
  </si>
  <si>
    <t>FACT202507045 HIGHSKILL SIJO PP20499334</t>
  </si>
  <si>
    <t>UR 117000001570967628    AOUT25788617793000160925</t>
  </si>
  <si>
    <t>Mutuelle+Prevoyance</t>
  </si>
  <si>
    <t>FACT202507-030 - trop verse avril (124 HT)</t>
  </si>
  <si>
    <t>202509-22</t>
  </si>
  <si>
    <t>aide garde des enfants</t>
  </si>
  <si>
    <t>STC le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</si>
</sst>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92CDD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7" applyNumberFormat="0" applyAlignment="0" applyProtection="0"/>
    <xf numFmtId="0" fontId="16" fillId="17" borderId="8" applyNumberFormat="0" applyAlignment="0" applyProtection="0"/>
    <xf numFmtId="0" fontId="17" fillId="17" borderId="7" applyNumberFormat="0" applyAlignment="0" applyProtection="0"/>
    <xf numFmtId="0" fontId="18" fillId="0" borderId="9" applyNumberFormat="0" applyFill="0" applyAlignment="0" applyProtection="0"/>
    <xf numFmtId="0" fontId="19" fillId="18" borderId="10" applyNumberFormat="0" applyAlignment="0" applyProtection="0"/>
    <xf numFmtId="0" fontId="3" fillId="0" borderId="0" applyNumberFormat="0" applyFill="0" applyBorder="0" applyAlignment="0" applyProtection="0"/>
    <xf numFmtId="0" fontId="7" fillId="19" borderId="11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3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0" fontId="0" fillId="0" borderId="13" xfId="0" applyBorder="1"/>
    <xf numFmtId="0" fontId="0" fillId="11" borderId="13" xfId="0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10" borderId="1" xfId="0" applyNumberFormat="1" applyFill="1" applyBorder="1" applyAlignment="1">
      <alignment horizontal="right" vertical="center"/>
    </xf>
    <xf numFmtId="4" fontId="0" fillId="10" borderId="1" xfId="0" applyNumberForma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23" fillId="44" borderId="22" xfId="0" applyFont="1" applyFill="1" applyBorder="1"/>
    <xf numFmtId="0" fontId="23" fillId="45" borderId="22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4" fontId="24" fillId="45" borderId="22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3" xfId="0" applyFill="1" applyBorder="1"/>
    <xf numFmtId="0" fontId="27" fillId="47" borderId="1" xfId="0" applyFont="1" applyFill="1" applyBorder="1"/>
    <xf numFmtId="0" fontId="1" fillId="8" borderId="0" xfId="0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43" fontId="1" fillId="0" borderId="1" xfId="42" applyFont="1" applyFill="1" applyBorder="1"/>
    <xf numFmtId="0" fontId="23" fillId="0" borderId="22" xfId="0" applyFont="1" applyFill="1" applyBorder="1"/>
    <xf numFmtId="0" fontId="27" fillId="0" borderId="22" xfId="0" applyFont="1" applyFill="1" applyBorder="1"/>
    <xf numFmtId="0" fontId="27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center" vertical="center"/>
    </xf>
    <xf numFmtId="43" fontId="1" fillId="3" borderId="1" xfId="42" applyFont="1" applyFill="1" applyBorder="1"/>
    <xf numFmtId="0" fontId="27" fillId="45" borderId="22" xfId="0" applyFont="1" applyFill="1" applyBorder="1"/>
    <xf numFmtId="14" fontId="1" fillId="6" borderId="1" xfId="0" applyNumberFormat="1" applyFont="1" applyFill="1" applyBorder="1" applyAlignment="1">
      <alignment horizontal="center" vertical="center"/>
    </xf>
    <xf numFmtId="43" fontId="1" fillId="6" borderId="1" xfId="42" applyFont="1" applyFill="1" applyBorder="1"/>
    <xf numFmtId="0" fontId="27" fillId="48" borderId="1" xfId="0" applyFont="1" applyFill="1" applyBorder="1"/>
    <xf numFmtId="14" fontId="1" fillId="8" borderId="1" xfId="0" applyNumberFormat="1" applyFont="1" applyFill="1" applyBorder="1" applyAlignment="1">
      <alignment horizontal="center" vertical="center"/>
    </xf>
    <xf numFmtId="43" fontId="1" fillId="8" borderId="1" xfId="42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43" fontId="1" fillId="4" borderId="1" xfId="42" applyFont="1" applyFill="1" applyBorder="1"/>
    <xf numFmtId="0" fontId="0" fillId="0" borderId="24" xfId="0" applyBorder="1"/>
    <xf numFmtId="14" fontId="1" fillId="6" borderId="25" xfId="0" applyNumberFormat="1" applyFont="1" applyFill="1" applyBorder="1" applyAlignment="1">
      <alignment horizontal="center" vertical="center"/>
    </xf>
    <xf numFmtId="0" fontId="1" fillId="6" borderId="25" xfId="0" applyFont="1" applyFill="1" applyBorder="1"/>
    <xf numFmtId="43" fontId="1" fillId="6" borderId="25" xfId="42" applyFont="1" applyFill="1" applyBorder="1"/>
    <xf numFmtId="0" fontId="27" fillId="48" borderId="25" xfId="0" applyFont="1" applyFill="1" applyBorder="1"/>
    <xf numFmtId="14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4" fontId="0" fillId="0" borderId="26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/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23" fillId="0" borderId="0" xfId="0" applyFont="1" applyFill="1" applyBorder="1"/>
    <xf numFmtId="14" fontId="1" fillId="5" borderId="1" xfId="0" applyNumberFormat="1" applyFont="1" applyFill="1" applyBorder="1" applyAlignment="1">
      <alignment horizontal="center" vertical="center"/>
    </xf>
    <xf numFmtId="43" fontId="1" fillId="5" borderId="1" xfId="42" applyFont="1" applyFill="1" applyBorder="1"/>
    <xf numFmtId="0" fontId="27" fillId="49" borderId="1" xfId="0" applyFont="1" applyFill="1" applyBorder="1"/>
    <xf numFmtId="0" fontId="1" fillId="5" borderId="1" xfId="0" quotePrefix="1" applyFont="1" applyFill="1" applyBorder="1"/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"/>
  <sheetViews>
    <sheetView zoomScale="88" zoomScaleNormal="115" workbookViewId="0">
      <pane ySplit="1" topLeftCell="A62" activePane="bottomLeft" state="frozen"/>
      <selection pane="bottomLeft" activeCell="G68" sqref="G68"/>
    </sheetView>
  </sheetViews>
  <sheetFormatPr baseColWidth="10" defaultColWidth="9" defaultRowHeight="14.5" x14ac:dyDescent="0.35"/>
  <cols>
    <col min="1" max="1" width="11.81640625" style="82" bestFit="1" customWidth="1"/>
    <col min="2" max="2" width="44" style="55" bestFit="1" customWidth="1"/>
    <col min="3" max="3" width="11.81640625" style="82" bestFit="1" customWidth="1"/>
    <col min="4" max="4" width="14" style="57" bestFit="1" customWidth="1"/>
    <col min="5" max="5" width="12.81640625" style="58" bestFit="1" customWidth="1"/>
    <col min="6" max="6" width="102.26953125" style="59" bestFit="1" customWidth="1"/>
    <col min="7" max="7" width="18.7265625" style="59" bestFit="1" customWidth="1"/>
    <col min="8" max="8" width="15.453125" style="52" bestFit="1" customWidth="1"/>
    <col min="9" max="9" width="9.1796875" style="52" bestFit="1" customWidth="1"/>
    <col min="10" max="16384" width="9" style="52"/>
  </cols>
  <sheetData>
    <row r="1" spans="1:8" x14ac:dyDescent="0.35">
      <c r="A1" s="81" t="s">
        <v>0</v>
      </c>
      <c r="B1" s="76" t="s">
        <v>1</v>
      </c>
      <c r="C1" s="81" t="s">
        <v>2</v>
      </c>
      <c r="D1" s="77" t="s">
        <v>3</v>
      </c>
      <c r="E1" s="76" t="s">
        <v>4</v>
      </c>
      <c r="F1" s="78" t="s">
        <v>5</v>
      </c>
      <c r="G1" s="78" t="s">
        <v>6</v>
      </c>
      <c r="H1" s="78" t="s">
        <v>7</v>
      </c>
    </row>
    <row r="2" spans="1:8" x14ac:dyDescent="0.35">
      <c r="A2" s="103">
        <v>45658.039340277777</v>
      </c>
      <c r="B2" s="15" t="s">
        <v>88</v>
      </c>
      <c r="C2" s="103">
        <v>45658.039363425924</v>
      </c>
      <c r="D2" s="104">
        <v>7.2</v>
      </c>
      <c r="E2" s="104"/>
      <c r="F2" s="80" t="s">
        <v>149</v>
      </c>
      <c r="G2" s="105" t="s">
        <v>8</v>
      </c>
      <c r="H2" s="15"/>
    </row>
    <row r="3" spans="1:8" x14ac:dyDescent="0.35">
      <c r="A3" s="103">
        <v>45658.039340277777</v>
      </c>
      <c r="B3" s="15" t="s">
        <v>88</v>
      </c>
      <c r="C3" s="103">
        <v>45658.039363425924</v>
      </c>
      <c r="D3" s="104">
        <v>1425.6</v>
      </c>
      <c r="E3" s="104"/>
      <c r="F3" s="80" t="s">
        <v>150</v>
      </c>
      <c r="G3" s="105" t="s">
        <v>8</v>
      </c>
      <c r="H3" s="15"/>
    </row>
    <row r="4" spans="1:8" x14ac:dyDescent="0.35">
      <c r="A4" s="103">
        <v>45657.464803240742</v>
      </c>
      <c r="B4" s="15" t="s">
        <v>151</v>
      </c>
      <c r="C4" s="103">
        <v>45658.635497685187</v>
      </c>
      <c r="D4" s="104">
        <v>76.17</v>
      </c>
      <c r="E4" s="104"/>
      <c r="F4" s="80"/>
      <c r="G4" s="105" t="s">
        <v>14</v>
      </c>
      <c r="H4" s="15"/>
    </row>
    <row r="5" spans="1:8" x14ac:dyDescent="0.35">
      <c r="A5" s="103">
        <v>45658.636192129627</v>
      </c>
      <c r="B5" s="15" t="s">
        <v>88</v>
      </c>
      <c r="C5" s="103">
        <v>45658.636203703703</v>
      </c>
      <c r="D5" s="104">
        <v>0.77</v>
      </c>
      <c r="E5" s="104"/>
      <c r="F5" s="80" t="s">
        <v>145</v>
      </c>
      <c r="G5" s="105" t="s">
        <v>8</v>
      </c>
      <c r="H5" s="15"/>
    </row>
    <row r="6" spans="1:8" x14ac:dyDescent="0.35">
      <c r="A6" s="103">
        <v>45659.291643518518</v>
      </c>
      <c r="B6" s="15" t="s">
        <v>143</v>
      </c>
      <c r="C6" s="103">
        <v>45659.291643518518</v>
      </c>
      <c r="D6" s="104">
        <v>255.7</v>
      </c>
      <c r="E6" s="104"/>
      <c r="F6" s="80" t="s">
        <v>144</v>
      </c>
      <c r="G6" s="105" t="s">
        <v>20</v>
      </c>
      <c r="H6" s="15"/>
    </row>
    <row r="7" spans="1:8" x14ac:dyDescent="0.35">
      <c r="A7" s="109">
        <v>45659.356689814813</v>
      </c>
      <c r="B7" s="19" t="s">
        <v>141</v>
      </c>
      <c r="C7" s="109">
        <v>45659.356689814813</v>
      </c>
      <c r="D7" s="110"/>
      <c r="E7" s="110">
        <v>14076</v>
      </c>
      <c r="F7" s="19" t="s">
        <v>142</v>
      </c>
      <c r="G7" s="19" t="s">
        <v>9</v>
      </c>
      <c r="H7" s="19"/>
    </row>
    <row r="8" spans="1:8" x14ac:dyDescent="0.35">
      <c r="A8" s="111">
        <v>45659.441782407404</v>
      </c>
      <c r="B8" s="22" t="s">
        <v>90</v>
      </c>
      <c r="C8" s="111">
        <v>45659.441782407404</v>
      </c>
      <c r="D8" s="112">
        <v>12880</v>
      </c>
      <c r="E8" s="112"/>
      <c r="F8" s="22" t="s">
        <v>92</v>
      </c>
      <c r="G8" s="22" t="s">
        <v>90</v>
      </c>
      <c r="H8" s="22"/>
    </row>
    <row r="9" spans="1:8" x14ac:dyDescent="0.35">
      <c r="A9" s="103">
        <v>45659.441782407404</v>
      </c>
      <c r="B9" s="15" t="s">
        <v>88</v>
      </c>
      <c r="C9" s="103">
        <v>45659.441793981481</v>
      </c>
      <c r="D9" s="104">
        <v>5</v>
      </c>
      <c r="E9" s="104"/>
      <c r="F9" s="80" t="s">
        <v>89</v>
      </c>
      <c r="G9" s="105" t="s">
        <v>8</v>
      </c>
      <c r="H9" s="15"/>
    </row>
    <row r="10" spans="1:8" x14ac:dyDescent="0.35">
      <c r="A10" s="111">
        <v>45659.44326388889</v>
      </c>
      <c r="B10" s="22" t="s">
        <v>90</v>
      </c>
      <c r="C10" s="111">
        <v>45659.44326388889</v>
      </c>
      <c r="D10" s="112">
        <v>11730</v>
      </c>
      <c r="E10" s="112"/>
      <c r="F10" s="22" t="s">
        <v>91</v>
      </c>
      <c r="G10" s="22" t="s">
        <v>90</v>
      </c>
      <c r="H10" s="22"/>
    </row>
    <row r="11" spans="1:8" x14ac:dyDescent="0.35">
      <c r="A11" s="103">
        <v>45659.44327546296</v>
      </c>
      <c r="B11" s="15" t="s">
        <v>88</v>
      </c>
      <c r="C11" s="103">
        <v>45659.443287037036</v>
      </c>
      <c r="D11" s="104">
        <v>5</v>
      </c>
      <c r="E11" s="104"/>
      <c r="F11" s="80" t="s">
        <v>89</v>
      </c>
      <c r="G11" s="105" t="s">
        <v>8</v>
      </c>
      <c r="H11" s="15"/>
    </row>
    <row r="12" spans="1:8" x14ac:dyDescent="0.35">
      <c r="A12" s="109">
        <v>45659.488067129627</v>
      </c>
      <c r="B12" s="19" t="s">
        <v>85</v>
      </c>
      <c r="C12" s="109">
        <v>45659.488067129627</v>
      </c>
      <c r="D12" s="110"/>
      <c r="E12" s="110">
        <v>12420</v>
      </c>
      <c r="F12" s="19" t="s">
        <v>87</v>
      </c>
      <c r="G12" s="19" t="s">
        <v>9</v>
      </c>
      <c r="H12" s="19"/>
    </row>
    <row r="13" spans="1:8" x14ac:dyDescent="0.35">
      <c r="A13" s="109">
        <v>45659.494652777779</v>
      </c>
      <c r="B13" s="19" t="s">
        <v>85</v>
      </c>
      <c r="C13" s="109">
        <v>45659.494652777779</v>
      </c>
      <c r="D13" s="110"/>
      <c r="E13" s="110">
        <v>13860</v>
      </c>
      <c r="F13" s="19" t="s">
        <v>86</v>
      </c>
      <c r="G13" s="19" t="s">
        <v>9</v>
      </c>
      <c r="H13" s="19"/>
    </row>
    <row r="14" spans="1:8" x14ac:dyDescent="0.35">
      <c r="A14" s="103">
        <v>45658.588252314818</v>
      </c>
      <c r="B14" s="15" t="s">
        <v>146</v>
      </c>
      <c r="C14" s="103">
        <v>45659.643587962964</v>
      </c>
      <c r="D14" s="104">
        <v>9.36</v>
      </c>
      <c r="E14" s="104"/>
      <c r="F14" s="80"/>
      <c r="G14" s="105" t="s">
        <v>58</v>
      </c>
      <c r="H14" s="15"/>
    </row>
    <row r="15" spans="1:8" x14ac:dyDescent="0.35">
      <c r="A15" s="103">
        <v>45658.520636574074</v>
      </c>
      <c r="B15" s="15" t="s">
        <v>148</v>
      </c>
      <c r="C15" s="103">
        <v>45659.652824074074</v>
      </c>
      <c r="D15" s="104">
        <v>25.88</v>
      </c>
      <c r="E15" s="104"/>
      <c r="F15" s="80"/>
      <c r="G15" s="105" t="s">
        <v>154</v>
      </c>
      <c r="H15" s="15"/>
    </row>
    <row r="16" spans="1:8" x14ac:dyDescent="0.35">
      <c r="A16" s="103">
        <v>45658.52648148148</v>
      </c>
      <c r="B16" s="15" t="s">
        <v>147</v>
      </c>
      <c r="C16" s="103">
        <v>45659.655057870368</v>
      </c>
      <c r="D16" s="104">
        <v>57.46</v>
      </c>
      <c r="E16" s="104"/>
      <c r="F16" s="80"/>
      <c r="G16" s="105" t="s">
        <v>57</v>
      </c>
      <c r="H16" s="15"/>
    </row>
    <row r="17" spans="1:8" x14ac:dyDescent="0.35">
      <c r="A17" s="106">
        <v>45659.438703703701</v>
      </c>
      <c r="B17" s="11" t="s">
        <v>123</v>
      </c>
      <c r="C17" s="106">
        <v>45660.001631944448</v>
      </c>
      <c r="D17" s="107">
        <v>347.3</v>
      </c>
      <c r="E17" s="107"/>
      <c r="F17" s="11" t="s">
        <v>124</v>
      </c>
      <c r="G17" s="108" t="s">
        <v>61</v>
      </c>
      <c r="H17" s="11"/>
    </row>
    <row r="18" spans="1:8" x14ac:dyDescent="0.35">
      <c r="A18" s="106">
        <v>45659.438807870371</v>
      </c>
      <c r="B18" s="11" t="s">
        <v>115</v>
      </c>
      <c r="C18" s="106">
        <v>45660.001643518517</v>
      </c>
      <c r="D18" s="107">
        <v>705</v>
      </c>
      <c r="E18" s="107"/>
      <c r="F18" s="11" t="s">
        <v>116</v>
      </c>
      <c r="G18" s="108" t="s">
        <v>61</v>
      </c>
      <c r="H18" s="11"/>
    </row>
    <row r="19" spans="1:8" x14ac:dyDescent="0.35">
      <c r="A19" s="106">
        <v>45659.438668981478</v>
      </c>
      <c r="B19" s="11" t="s">
        <v>129</v>
      </c>
      <c r="C19" s="106">
        <v>45660.001643518517</v>
      </c>
      <c r="D19" s="107">
        <v>793.24</v>
      </c>
      <c r="E19" s="107"/>
      <c r="F19" s="11" t="s">
        <v>130</v>
      </c>
      <c r="G19" s="108" t="s">
        <v>61</v>
      </c>
      <c r="H19" s="11"/>
    </row>
    <row r="20" spans="1:8" x14ac:dyDescent="0.35">
      <c r="A20" s="106">
        <v>45659.438634259262</v>
      </c>
      <c r="B20" s="11" t="s">
        <v>137</v>
      </c>
      <c r="C20" s="106">
        <v>45660.001643518517</v>
      </c>
      <c r="D20" s="107">
        <v>880.6</v>
      </c>
      <c r="E20" s="107"/>
      <c r="F20" s="11" t="s">
        <v>138</v>
      </c>
      <c r="G20" s="108" t="s">
        <v>61</v>
      </c>
      <c r="H20" s="11"/>
    </row>
    <row r="21" spans="1:8" x14ac:dyDescent="0.35">
      <c r="A21" s="106">
        <v>45659.438993055555</v>
      </c>
      <c r="B21" s="11" t="s">
        <v>93</v>
      </c>
      <c r="C21" s="106">
        <v>45660.001655092594</v>
      </c>
      <c r="D21" s="107">
        <v>598.6</v>
      </c>
      <c r="E21" s="107"/>
      <c r="F21" s="11" t="s">
        <v>94</v>
      </c>
      <c r="G21" s="108" t="s">
        <v>61</v>
      </c>
      <c r="H21" s="11"/>
    </row>
    <row r="22" spans="1:8" x14ac:dyDescent="0.35">
      <c r="A22" s="106">
        <v>45659.438854166663</v>
      </c>
      <c r="B22" s="11" t="s">
        <v>111</v>
      </c>
      <c r="C22" s="106">
        <v>45660.001655092594</v>
      </c>
      <c r="D22" s="107">
        <v>879.77</v>
      </c>
      <c r="E22" s="107"/>
      <c r="F22" s="11" t="s">
        <v>112</v>
      </c>
      <c r="G22" s="108" t="s">
        <v>61</v>
      </c>
      <c r="H22" s="11"/>
    </row>
    <row r="23" spans="1:8" x14ac:dyDescent="0.35">
      <c r="A23" s="106">
        <v>45659.438958333332</v>
      </c>
      <c r="B23" s="11" t="s">
        <v>99</v>
      </c>
      <c r="C23" s="106">
        <v>45660.001666666663</v>
      </c>
      <c r="D23" s="107">
        <v>1631.01</v>
      </c>
      <c r="E23" s="107"/>
      <c r="F23" s="11" t="s">
        <v>100</v>
      </c>
      <c r="G23" s="108" t="s">
        <v>61</v>
      </c>
      <c r="H23" s="11"/>
    </row>
    <row r="24" spans="1:8" x14ac:dyDescent="0.35">
      <c r="A24" s="106">
        <v>45659.438888888886</v>
      </c>
      <c r="B24" s="11" t="s">
        <v>107</v>
      </c>
      <c r="C24" s="106">
        <v>45660.00167824074</v>
      </c>
      <c r="D24" s="107">
        <v>592.02</v>
      </c>
      <c r="E24" s="107"/>
      <c r="F24" s="11" t="s">
        <v>108</v>
      </c>
      <c r="G24" s="108" t="s">
        <v>61</v>
      </c>
      <c r="H24" s="11"/>
    </row>
    <row r="25" spans="1:8" x14ac:dyDescent="0.35">
      <c r="A25" s="106">
        <v>45659.438726851855</v>
      </c>
      <c r="B25" s="11" t="s">
        <v>121</v>
      </c>
      <c r="C25" s="106">
        <v>45660.001701388886</v>
      </c>
      <c r="D25" s="107">
        <v>494.92</v>
      </c>
      <c r="E25" s="107"/>
      <c r="F25" s="11" t="s">
        <v>122</v>
      </c>
      <c r="G25" s="108" t="s">
        <v>61</v>
      </c>
      <c r="H25" s="11"/>
    </row>
    <row r="26" spans="1:8" x14ac:dyDescent="0.35">
      <c r="A26" s="106">
        <v>45659.438969907409</v>
      </c>
      <c r="B26" s="11" t="s">
        <v>97</v>
      </c>
      <c r="C26" s="106">
        <v>45660.001736111109</v>
      </c>
      <c r="D26" s="107">
        <v>418.17</v>
      </c>
      <c r="E26" s="107"/>
      <c r="F26" s="11" t="s">
        <v>98</v>
      </c>
      <c r="G26" s="108" t="s">
        <v>61</v>
      </c>
      <c r="H26" s="11"/>
    </row>
    <row r="27" spans="1:8" x14ac:dyDescent="0.35">
      <c r="A27" s="106">
        <v>45659.438819444447</v>
      </c>
      <c r="B27" s="11" t="s">
        <v>113</v>
      </c>
      <c r="C27" s="106">
        <v>45660.001759259256</v>
      </c>
      <c r="D27" s="107">
        <v>535.96</v>
      </c>
      <c r="E27" s="107"/>
      <c r="F27" s="11" t="s">
        <v>114</v>
      </c>
      <c r="G27" s="108" t="s">
        <v>61</v>
      </c>
      <c r="H27" s="11"/>
    </row>
    <row r="28" spans="1:8" x14ac:dyDescent="0.35">
      <c r="A28" s="106">
        <v>45659.438888888886</v>
      </c>
      <c r="B28" s="11" t="s">
        <v>105</v>
      </c>
      <c r="C28" s="106">
        <v>45660.001770833333</v>
      </c>
      <c r="D28" s="107">
        <v>619.85</v>
      </c>
      <c r="E28" s="107"/>
      <c r="F28" s="11" t="s">
        <v>106</v>
      </c>
      <c r="G28" s="108" t="s">
        <v>61</v>
      </c>
      <c r="H28" s="11"/>
    </row>
    <row r="29" spans="1:8" x14ac:dyDescent="0.35">
      <c r="A29" s="106">
        <v>45659.438807870371</v>
      </c>
      <c r="B29" s="11" t="s">
        <v>117</v>
      </c>
      <c r="C29" s="106">
        <v>45660.001770833333</v>
      </c>
      <c r="D29" s="107">
        <v>544.54999999999995</v>
      </c>
      <c r="E29" s="107"/>
      <c r="F29" s="11" t="s">
        <v>118</v>
      </c>
      <c r="G29" s="108" t="s">
        <v>61</v>
      </c>
      <c r="H29" s="11"/>
    </row>
    <row r="30" spans="1:8" x14ac:dyDescent="0.35">
      <c r="A30" s="106">
        <v>45659.438703703701</v>
      </c>
      <c r="B30" s="11" t="s">
        <v>125</v>
      </c>
      <c r="C30" s="106">
        <v>45660.001770833333</v>
      </c>
      <c r="D30" s="107">
        <v>549.9</v>
      </c>
      <c r="E30" s="107"/>
      <c r="F30" s="11" t="s">
        <v>126</v>
      </c>
      <c r="G30" s="108" t="s">
        <v>61</v>
      </c>
      <c r="H30" s="11"/>
    </row>
    <row r="31" spans="1:8" x14ac:dyDescent="0.35">
      <c r="A31" s="106">
        <v>45659.438622685186</v>
      </c>
      <c r="B31" s="11" t="s">
        <v>139</v>
      </c>
      <c r="C31" s="106">
        <v>45660.001770833333</v>
      </c>
      <c r="D31" s="107">
        <v>798.68</v>
      </c>
      <c r="E31" s="107"/>
      <c r="F31" s="11" t="s">
        <v>140</v>
      </c>
      <c r="G31" s="108" t="s">
        <v>61</v>
      </c>
      <c r="H31" s="11"/>
    </row>
    <row r="32" spans="1:8" x14ac:dyDescent="0.35">
      <c r="A32" s="106">
        <v>45659.438981481479</v>
      </c>
      <c r="B32" s="11" t="s">
        <v>95</v>
      </c>
      <c r="C32" s="106">
        <v>45660.001782407409</v>
      </c>
      <c r="D32" s="107">
        <v>724.4</v>
      </c>
      <c r="E32" s="107"/>
      <c r="F32" s="11" t="s">
        <v>96</v>
      </c>
      <c r="G32" s="108" t="s">
        <v>61</v>
      </c>
      <c r="H32" s="11"/>
    </row>
    <row r="33" spans="1:9" x14ac:dyDescent="0.35">
      <c r="A33" s="106">
        <v>45659.438900462963</v>
      </c>
      <c r="B33" s="11" t="s">
        <v>101</v>
      </c>
      <c r="C33" s="106">
        <v>45660.001782407409</v>
      </c>
      <c r="D33" s="107">
        <v>628.42999999999995</v>
      </c>
      <c r="E33" s="107"/>
      <c r="F33" s="11" t="s">
        <v>102</v>
      </c>
      <c r="G33" s="108" t="s">
        <v>61</v>
      </c>
      <c r="H33" s="11"/>
    </row>
    <row r="34" spans="1:9" x14ac:dyDescent="0.35">
      <c r="A34" s="106">
        <v>45659.438784722224</v>
      </c>
      <c r="B34" s="11" t="s">
        <v>119</v>
      </c>
      <c r="C34" s="106">
        <v>45660.001898148148</v>
      </c>
      <c r="D34" s="107">
        <v>826</v>
      </c>
      <c r="E34" s="107"/>
      <c r="F34" s="11" t="s">
        <v>120</v>
      </c>
      <c r="G34" s="108" t="s">
        <v>61</v>
      </c>
      <c r="H34" s="11"/>
    </row>
    <row r="35" spans="1:9" x14ac:dyDescent="0.35">
      <c r="A35" s="106">
        <v>45659.438692129632</v>
      </c>
      <c r="B35" s="11" t="s">
        <v>127</v>
      </c>
      <c r="C35" s="106">
        <v>45660.001909722225</v>
      </c>
      <c r="D35" s="107">
        <v>819.91</v>
      </c>
      <c r="E35" s="107"/>
      <c r="F35" s="11" t="s">
        <v>128</v>
      </c>
      <c r="G35" s="108" t="s">
        <v>61</v>
      </c>
      <c r="H35" s="11"/>
    </row>
    <row r="36" spans="1:9" x14ac:dyDescent="0.35">
      <c r="A36" s="106">
        <v>45659.438645833332</v>
      </c>
      <c r="B36" s="11" t="s">
        <v>133</v>
      </c>
      <c r="C36" s="106">
        <v>45660.001909722225</v>
      </c>
      <c r="D36" s="107">
        <v>547.28</v>
      </c>
      <c r="E36" s="107"/>
      <c r="F36" s="11" t="s">
        <v>134</v>
      </c>
      <c r="G36" s="108" t="s">
        <v>61</v>
      </c>
      <c r="H36" s="11"/>
    </row>
    <row r="37" spans="1:9" x14ac:dyDescent="0.35">
      <c r="A37" s="106">
        <v>45659.438645833332</v>
      </c>
      <c r="B37" s="11" t="s">
        <v>135</v>
      </c>
      <c r="C37" s="106">
        <v>45660.001932870371</v>
      </c>
      <c r="D37" s="107">
        <v>199.5</v>
      </c>
      <c r="E37" s="107"/>
      <c r="F37" s="11" t="s">
        <v>136</v>
      </c>
      <c r="G37" s="108" t="s">
        <v>61</v>
      </c>
      <c r="H37" s="11"/>
    </row>
    <row r="38" spans="1:9" x14ac:dyDescent="0.35">
      <c r="A38" s="106">
        <v>45659.438657407409</v>
      </c>
      <c r="B38" s="11" t="s">
        <v>131</v>
      </c>
      <c r="C38" s="106">
        <v>45660.001944444448</v>
      </c>
      <c r="D38" s="107">
        <v>578.76</v>
      </c>
      <c r="E38" s="107"/>
      <c r="F38" s="11" t="s">
        <v>132</v>
      </c>
      <c r="G38" s="108" t="s">
        <v>61</v>
      </c>
      <c r="H38" s="11"/>
    </row>
    <row r="39" spans="1:9" x14ac:dyDescent="0.35">
      <c r="A39" s="106">
        <v>45659.438854166663</v>
      </c>
      <c r="B39" s="11" t="s">
        <v>109</v>
      </c>
      <c r="C39" s="106">
        <v>45660.001967592594</v>
      </c>
      <c r="D39" s="107">
        <v>1170.96</v>
      </c>
      <c r="E39" s="107"/>
      <c r="F39" s="11" t="s">
        <v>110</v>
      </c>
      <c r="G39" s="108" t="s">
        <v>61</v>
      </c>
      <c r="H39" s="11"/>
    </row>
    <row r="40" spans="1:9" x14ac:dyDescent="0.35">
      <c r="A40" s="106">
        <v>45659.438888888886</v>
      </c>
      <c r="B40" s="11" t="s">
        <v>103</v>
      </c>
      <c r="C40" s="106">
        <v>45660.001979166664</v>
      </c>
      <c r="D40" s="107">
        <v>483.36</v>
      </c>
      <c r="E40" s="107"/>
      <c r="F40" s="11" t="s">
        <v>104</v>
      </c>
      <c r="G40" s="108" t="s">
        <v>61</v>
      </c>
      <c r="H40" s="11"/>
    </row>
    <row r="41" spans="1:9" x14ac:dyDescent="0.35">
      <c r="A41" s="109">
        <v>45660.368796296294</v>
      </c>
      <c r="B41" s="19" t="s">
        <v>79</v>
      </c>
      <c r="C41" s="109">
        <v>45660.368796296294</v>
      </c>
      <c r="D41" s="110"/>
      <c r="E41" s="110">
        <v>18240</v>
      </c>
      <c r="F41" s="19" t="s">
        <v>80</v>
      </c>
      <c r="G41" s="19" t="s">
        <v>9</v>
      </c>
      <c r="H41" s="19"/>
    </row>
    <row r="42" spans="1:9" x14ac:dyDescent="0.35">
      <c r="A42" s="106">
        <v>45660.334872685184</v>
      </c>
      <c r="B42" s="11" t="s">
        <v>83</v>
      </c>
      <c r="C42" s="106">
        <v>45660.459988425922</v>
      </c>
      <c r="D42" s="107">
        <v>4943.5200000000004</v>
      </c>
      <c r="E42" s="107"/>
      <c r="F42" s="11" t="s">
        <v>82</v>
      </c>
      <c r="G42" s="108" t="s">
        <v>13</v>
      </c>
      <c r="H42" s="11" t="s">
        <v>152</v>
      </c>
    </row>
    <row r="43" spans="1:9" x14ac:dyDescent="0.35">
      <c r="A43" s="106">
        <v>45660.334016203706</v>
      </c>
      <c r="B43" s="11" t="s">
        <v>84</v>
      </c>
      <c r="C43" s="106">
        <v>45660.459988425922</v>
      </c>
      <c r="D43" s="107">
        <v>14031.88</v>
      </c>
      <c r="E43" s="107"/>
      <c r="F43" s="11" t="s">
        <v>82</v>
      </c>
      <c r="G43" s="108" t="s">
        <v>13</v>
      </c>
      <c r="H43" s="11" t="s">
        <v>152</v>
      </c>
    </row>
    <row r="44" spans="1:9" x14ac:dyDescent="0.35">
      <c r="A44" s="114">
        <v>45660.335416666669</v>
      </c>
      <c r="B44" s="115" t="s">
        <v>81</v>
      </c>
      <c r="C44" s="114">
        <v>45660.46</v>
      </c>
      <c r="D44" s="116">
        <v>4541.7700000000004</v>
      </c>
      <c r="E44" s="116"/>
      <c r="F44" s="115" t="s">
        <v>82</v>
      </c>
      <c r="G44" s="117" t="s">
        <v>13</v>
      </c>
      <c r="H44" s="115" t="s">
        <v>152</v>
      </c>
    </row>
    <row r="45" spans="1:9" x14ac:dyDescent="0.35">
      <c r="A45" s="109">
        <v>45660.628148148149</v>
      </c>
      <c r="B45" s="19" t="s">
        <v>155</v>
      </c>
      <c r="C45" s="109">
        <v>45660.628148148149</v>
      </c>
      <c r="D45" s="110"/>
      <c r="E45" s="110">
        <v>12364.8</v>
      </c>
      <c r="F45" s="19" t="s">
        <v>156</v>
      </c>
      <c r="G45" s="19" t="s">
        <v>9</v>
      </c>
      <c r="H45" s="19"/>
      <c r="I45" s="113"/>
    </row>
    <row r="46" spans="1:9" x14ac:dyDescent="0.35">
      <c r="A46" s="109">
        <v>45660.637627314813</v>
      </c>
      <c r="B46" s="19" t="s">
        <v>157</v>
      </c>
      <c r="C46" s="109">
        <v>45660.637627314813</v>
      </c>
      <c r="D46" s="110"/>
      <c r="E46" s="110">
        <v>13464</v>
      </c>
      <c r="F46" s="19" t="s">
        <v>158</v>
      </c>
      <c r="G46" s="19" t="s">
        <v>9</v>
      </c>
      <c r="H46" s="19"/>
      <c r="I46" s="113"/>
    </row>
    <row r="47" spans="1:9" x14ac:dyDescent="0.35">
      <c r="A47" s="109">
        <v>45663.338483796295</v>
      </c>
      <c r="B47" s="19" t="s">
        <v>159</v>
      </c>
      <c r="C47" s="109">
        <v>45663.338483796295</v>
      </c>
      <c r="D47" s="110"/>
      <c r="E47" s="110">
        <v>10944</v>
      </c>
      <c r="F47" s="19" t="s">
        <v>160</v>
      </c>
      <c r="G47" s="19" t="s">
        <v>9</v>
      </c>
      <c r="H47" s="19"/>
      <c r="I47" s="113"/>
    </row>
    <row r="48" spans="1:9" x14ac:dyDescent="0.35">
      <c r="A48" s="103">
        <v>45662.429502314815</v>
      </c>
      <c r="B48" s="15" t="s">
        <v>161</v>
      </c>
      <c r="C48" s="103">
        <v>45663.636736111112</v>
      </c>
      <c r="D48" s="104">
        <v>44.88</v>
      </c>
      <c r="E48" s="104"/>
      <c r="F48" s="80"/>
      <c r="G48" s="105" t="s">
        <v>176</v>
      </c>
      <c r="H48" s="15"/>
      <c r="I48" s="113"/>
    </row>
    <row r="49" spans="1:9" x14ac:dyDescent="0.35">
      <c r="A49" s="109">
        <v>45663.655659722222</v>
      </c>
      <c r="B49" s="19" t="s">
        <v>162</v>
      </c>
      <c r="C49" s="109">
        <v>45663.655659722222</v>
      </c>
      <c r="D49" s="110"/>
      <c r="E49" s="110">
        <v>10890</v>
      </c>
      <c r="F49" s="19" t="s">
        <v>163</v>
      </c>
      <c r="G49" s="19" t="s">
        <v>9</v>
      </c>
      <c r="H49" s="19"/>
      <c r="I49" s="113"/>
    </row>
    <row r="50" spans="1:9" x14ac:dyDescent="0.35">
      <c r="A50" s="109">
        <v>45663.767696759256</v>
      </c>
      <c r="B50" s="19" t="s">
        <v>164</v>
      </c>
      <c r="C50" s="109">
        <v>45663.767708333333</v>
      </c>
      <c r="D50" s="110"/>
      <c r="E50" s="110">
        <v>8904</v>
      </c>
      <c r="F50" s="19" t="s">
        <v>165</v>
      </c>
      <c r="G50" s="19" t="s">
        <v>9</v>
      </c>
      <c r="H50" s="19"/>
      <c r="I50" s="113"/>
    </row>
    <row r="51" spans="1:9" x14ac:dyDescent="0.35">
      <c r="A51" s="109">
        <v>45664.332685185182</v>
      </c>
      <c r="B51" s="19" t="s">
        <v>166</v>
      </c>
      <c r="C51" s="109">
        <v>45664.332685185182</v>
      </c>
      <c r="D51" s="110"/>
      <c r="E51" s="110">
        <v>12654</v>
      </c>
      <c r="F51" s="19" t="s">
        <v>167</v>
      </c>
      <c r="G51" s="19" t="s">
        <v>9</v>
      </c>
      <c r="H51" s="19"/>
      <c r="I51" s="113"/>
    </row>
    <row r="52" spans="1:9" x14ac:dyDescent="0.35">
      <c r="A52" s="109">
        <v>45664.333935185183</v>
      </c>
      <c r="B52" s="19" t="s">
        <v>168</v>
      </c>
      <c r="C52" s="109">
        <v>45664.333935185183</v>
      </c>
      <c r="D52" s="110"/>
      <c r="E52" s="110">
        <v>13452</v>
      </c>
      <c r="F52" s="19" t="s">
        <v>169</v>
      </c>
      <c r="G52" s="19" t="s">
        <v>9</v>
      </c>
      <c r="H52" s="19"/>
      <c r="I52" s="113"/>
    </row>
    <row r="53" spans="1:9" x14ac:dyDescent="0.35">
      <c r="A53" s="109">
        <v>45664.336238425924</v>
      </c>
      <c r="B53" s="19" t="s">
        <v>170</v>
      </c>
      <c r="C53" s="109">
        <v>45664.336238425924</v>
      </c>
      <c r="D53" s="110"/>
      <c r="E53" s="110">
        <v>8400</v>
      </c>
      <c r="F53" s="19" t="s">
        <v>171</v>
      </c>
      <c r="G53" s="19" t="s">
        <v>9</v>
      </c>
      <c r="H53" s="19"/>
      <c r="I53" s="113"/>
    </row>
    <row r="54" spans="1:9" x14ac:dyDescent="0.35">
      <c r="A54" s="109">
        <v>45664.360671296294</v>
      </c>
      <c r="B54" s="19" t="s">
        <v>172</v>
      </c>
      <c r="C54" s="109">
        <v>45664.360671296294</v>
      </c>
      <c r="D54" s="110"/>
      <c r="E54" s="110">
        <v>11400</v>
      </c>
      <c r="F54" s="19" t="s">
        <v>173</v>
      </c>
      <c r="G54" s="19" t="s">
        <v>9</v>
      </c>
      <c r="H54" s="19"/>
      <c r="I54" s="113"/>
    </row>
    <row r="55" spans="1:9" x14ac:dyDescent="0.35">
      <c r="A55" s="109">
        <v>45665.000289351854</v>
      </c>
      <c r="B55" s="19" t="s">
        <v>174</v>
      </c>
      <c r="C55" s="109">
        <v>45665.000289351854</v>
      </c>
      <c r="D55" s="110"/>
      <c r="E55" s="110">
        <v>7560</v>
      </c>
      <c r="F55" s="19" t="s">
        <v>175</v>
      </c>
      <c r="G55" s="19" t="s">
        <v>9</v>
      </c>
      <c r="H55" s="19"/>
      <c r="I55" s="113"/>
    </row>
    <row r="56" spans="1:9" x14ac:dyDescent="0.35">
      <c r="A56" s="109">
        <v>45665.350185185183</v>
      </c>
      <c r="B56" s="19" t="s">
        <v>177</v>
      </c>
      <c r="C56" s="109">
        <v>45665.350185185183</v>
      </c>
      <c r="D56" s="110"/>
      <c r="E56" s="110">
        <v>11856</v>
      </c>
      <c r="F56" s="19" t="s">
        <v>178</v>
      </c>
      <c r="G56" s="19" t="s">
        <v>9</v>
      </c>
      <c r="H56" s="19"/>
      <c r="I56" s="113"/>
    </row>
    <row r="57" spans="1:9" x14ac:dyDescent="0.35">
      <c r="A57" s="109">
        <v>45665.578425925924</v>
      </c>
      <c r="B57" s="19" t="s">
        <v>179</v>
      </c>
      <c r="C57" s="109">
        <v>45665.578425925924</v>
      </c>
      <c r="D57" s="110"/>
      <c r="E57" s="110">
        <v>9720</v>
      </c>
      <c r="F57" s="19" t="s">
        <v>180</v>
      </c>
      <c r="G57" s="19" t="s">
        <v>9</v>
      </c>
      <c r="H57" s="19"/>
      <c r="I57" s="113"/>
    </row>
    <row r="58" spans="1:9" x14ac:dyDescent="0.35">
      <c r="A58" s="109">
        <v>45666.34034722222</v>
      </c>
      <c r="B58" s="19" t="s">
        <v>181</v>
      </c>
      <c r="C58" s="109">
        <v>45666.34034722222</v>
      </c>
      <c r="D58" s="110"/>
      <c r="E58" s="110">
        <v>12420</v>
      </c>
      <c r="F58" s="19" t="s">
        <v>182</v>
      </c>
      <c r="G58" s="19" t="s">
        <v>9</v>
      </c>
      <c r="H58" s="19"/>
      <c r="I58" s="113"/>
    </row>
    <row r="59" spans="1:9" x14ac:dyDescent="0.35">
      <c r="A59" s="109">
        <v>45666.340462962966</v>
      </c>
      <c r="B59" s="19" t="s">
        <v>181</v>
      </c>
      <c r="C59" s="109">
        <v>45666.340462962966</v>
      </c>
      <c r="D59" s="110"/>
      <c r="E59" s="110">
        <v>9720</v>
      </c>
      <c r="F59" s="19" t="s">
        <v>183</v>
      </c>
      <c r="G59" s="19" t="s">
        <v>9</v>
      </c>
      <c r="H59" s="19"/>
      <c r="I59" s="113"/>
    </row>
    <row r="60" spans="1:9" x14ac:dyDescent="0.35">
      <c r="A60" s="103">
        <v>45666.361620370371</v>
      </c>
      <c r="B60" s="15" t="s">
        <v>184</v>
      </c>
      <c r="C60" s="103">
        <v>45666.460196759261</v>
      </c>
      <c r="D60" s="104">
        <v>60</v>
      </c>
      <c r="E60" s="104"/>
      <c r="F60" s="80" t="s">
        <v>185</v>
      </c>
      <c r="G60" s="105" t="s">
        <v>188</v>
      </c>
      <c r="H60" s="15"/>
      <c r="I60" s="113"/>
    </row>
    <row r="61" spans="1:9" x14ac:dyDescent="0.35">
      <c r="A61" s="114">
        <v>45666.361793981479</v>
      </c>
      <c r="B61" s="115" t="s">
        <v>186</v>
      </c>
      <c r="C61" s="114">
        <v>45666.460266203707</v>
      </c>
      <c r="D61" s="116">
        <v>33.99</v>
      </c>
      <c r="E61" s="116"/>
      <c r="F61" s="115" t="s">
        <v>187</v>
      </c>
      <c r="G61" s="117" t="s">
        <v>12</v>
      </c>
      <c r="H61" s="115"/>
      <c r="I61" s="113"/>
    </row>
    <row r="62" spans="1:9" x14ac:dyDescent="0.35">
      <c r="A62" s="109">
        <v>45667.334560185183</v>
      </c>
      <c r="B62" s="19" t="s">
        <v>189</v>
      </c>
      <c r="C62" s="109">
        <v>45667.334560185183</v>
      </c>
      <c r="D62" s="110"/>
      <c r="E62" s="110">
        <v>11016</v>
      </c>
      <c r="F62" s="19"/>
      <c r="G62" s="19" t="s">
        <v>9</v>
      </c>
      <c r="H62" s="19"/>
      <c r="I62" s="113"/>
    </row>
    <row r="63" spans="1:9" x14ac:dyDescent="0.35">
      <c r="A63" s="109">
        <v>45667.337789351855</v>
      </c>
      <c r="B63" s="19" t="s">
        <v>190</v>
      </c>
      <c r="C63" s="109">
        <v>45667.337789351855</v>
      </c>
      <c r="D63" s="110"/>
      <c r="E63" s="110">
        <v>14430</v>
      </c>
      <c r="F63" s="19" t="s">
        <v>191</v>
      </c>
      <c r="G63" s="19" t="s">
        <v>9</v>
      </c>
      <c r="H63" s="19"/>
      <c r="I63" s="113"/>
    </row>
    <row r="64" spans="1:9" x14ac:dyDescent="0.35">
      <c r="A64" s="109">
        <v>45667.35119212963</v>
      </c>
      <c r="B64" s="19" t="s">
        <v>192</v>
      </c>
      <c r="C64" s="109">
        <v>45667.35119212963</v>
      </c>
      <c r="D64" s="110"/>
      <c r="E64" s="110">
        <v>891</v>
      </c>
      <c r="F64" s="19" t="s">
        <v>193</v>
      </c>
      <c r="G64" s="19" t="s">
        <v>9</v>
      </c>
      <c r="H64" s="19"/>
      <c r="I64" s="113"/>
    </row>
    <row r="65" spans="1:9" x14ac:dyDescent="0.35">
      <c r="A65" s="111">
        <v>45666.394652777781</v>
      </c>
      <c r="B65" s="22" t="s">
        <v>194</v>
      </c>
      <c r="C65" s="111">
        <v>45667.624409722222</v>
      </c>
      <c r="D65" s="112">
        <v>252.82</v>
      </c>
      <c r="E65" s="112"/>
      <c r="F65" s="22"/>
      <c r="G65" s="22" t="s">
        <v>10</v>
      </c>
      <c r="H65" s="22"/>
      <c r="I65" s="113"/>
    </row>
    <row r="66" spans="1:9" x14ac:dyDescent="0.35">
      <c r="A66" s="109">
        <v>45667.636377314811</v>
      </c>
      <c r="B66" s="19" t="s">
        <v>195</v>
      </c>
      <c r="C66" s="109">
        <v>45667.636377314811</v>
      </c>
      <c r="D66" s="110"/>
      <c r="E66" s="110">
        <v>23160</v>
      </c>
      <c r="F66" s="19" t="s">
        <v>196</v>
      </c>
      <c r="G66" s="19" t="s">
        <v>9</v>
      </c>
      <c r="H66" s="19"/>
      <c r="I66" s="113"/>
    </row>
    <row r="67" spans="1:9" x14ac:dyDescent="0.35">
      <c r="A67" s="103">
        <v>45666.424212962964</v>
      </c>
      <c r="B67" s="15" t="s">
        <v>197</v>
      </c>
      <c r="C67" s="103">
        <v>45667.671006944445</v>
      </c>
      <c r="D67" s="104">
        <v>6.41</v>
      </c>
      <c r="E67" s="104"/>
      <c r="F67" s="80"/>
      <c r="G67" s="105" t="s">
        <v>14</v>
      </c>
      <c r="H67" s="15"/>
      <c r="I67" s="113"/>
    </row>
    <row r="68" spans="1:9" x14ac:dyDescent="0.35">
      <c r="A68" s="103">
        <v>45667.209305555552</v>
      </c>
      <c r="B68" s="15" t="s">
        <v>198</v>
      </c>
      <c r="C68" s="103">
        <v>45668.639699074076</v>
      </c>
      <c r="D68" s="104">
        <v>22.99</v>
      </c>
      <c r="E68" s="104"/>
      <c r="F68" s="80"/>
      <c r="G68" s="105" t="s">
        <v>749</v>
      </c>
      <c r="H68" s="15"/>
      <c r="I68" s="113"/>
    </row>
    <row r="69" spans="1:9" x14ac:dyDescent="0.35">
      <c r="A69" s="111">
        <v>45669.764328703706</v>
      </c>
      <c r="B69" s="22" t="s">
        <v>199</v>
      </c>
      <c r="C69" s="111">
        <v>45670.337557870371</v>
      </c>
      <c r="D69" s="112">
        <v>1960</v>
      </c>
      <c r="E69" s="112"/>
      <c r="F69" s="22" t="s">
        <v>200</v>
      </c>
      <c r="G69" s="22" t="s">
        <v>10</v>
      </c>
      <c r="H69" s="22"/>
      <c r="I69" s="113"/>
    </row>
    <row r="70" spans="1:9" x14ac:dyDescent="0.35">
      <c r="A70" s="109">
        <v>45670.35596064815</v>
      </c>
      <c r="B70" s="19" t="s">
        <v>201</v>
      </c>
      <c r="C70" s="109">
        <v>45670.35596064815</v>
      </c>
      <c r="D70" s="110"/>
      <c r="E70" s="110">
        <v>16416</v>
      </c>
      <c r="F70" s="19" t="s">
        <v>202</v>
      </c>
      <c r="G70" s="19" t="s">
        <v>9</v>
      </c>
      <c r="H70" s="19"/>
      <c r="I70" s="113"/>
    </row>
    <row r="71" spans="1:9" x14ac:dyDescent="0.35">
      <c r="A71" s="109">
        <v>45671.342048611114</v>
      </c>
      <c r="B71" s="19" t="s">
        <v>203</v>
      </c>
      <c r="C71" s="109">
        <v>45671.342048611114</v>
      </c>
      <c r="D71" s="110"/>
      <c r="E71" s="110">
        <v>12198</v>
      </c>
      <c r="F71" s="19" t="s">
        <v>204</v>
      </c>
      <c r="G71" s="19" t="s">
        <v>9</v>
      </c>
      <c r="H71" s="19"/>
      <c r="I71" s="113"/>
    </row>
    <row r="72" spans="1:9" x14ac:dyDescent="0.35">
      <c r="A72" s="103">
        <v>45670.533750000002</v>
      </c>
      <c r="B72" s="15" t="s">
        <v>205</v>
      </c>
      <c r="C72" s="103">
        <v>45671.595925925925</v>
      </c>
      <c r="D72" s="104">
        <v>50.5</v>
      </c>
      <c r="E72" s="104"/>
      <c r="F72" s="80"/>
      <c r="G72" s="105" t="s">
        <v>14</v>
      </c>
      <c r="H72" s="15"/>
      <c r="I72" s="113"/>
    </row>
    <row r="73" spans="1:9" x14ac:dyDescent="0.35">
      <c r="A73" s="103">
        <v>45672.266400462962</v>
      </c>
      <c r="B73" s="15" t="s">
        <v>206</v>
      </c>
      <c r="C73" s="103">
        <v>45672.266400462962</v>
      </c>
      <c r="D73" s="104">
        <v>2</v>
      </c>
      <c r="E73" s="104"/>
      <c r="F73" s="80"/>
      <c r="G73" s="105" t="s">
        <v>14</v>
      </c>
      <c r="H73" s="15"/>
      <c r="I73" s="113"/>
    </row>
    <row r="74" spans="1:9" x14ac:dyDescent="0.35">
      <c r="A74" s="109">
        <v>45672.326689814814</v>
      </c>
      <c r="B74" s="19" t="s">
        <v>207</v>
      </c>
      <c r="C74" s="109">
        <v>45672.326689814814</v>
      </c>
      <c r="D74" s="110"/>
      <c r="E74" s="110">
        <v>13824</v>
      </c>
      <c r="F74" s="19" t="s">
        <v>208</v>
      </c>
      <c r="G74" s="19" t="s">
        <v>9</v>
      </c>
      <c r="H74" s="19"/>
      <c r="I74" s="113"/>
    </row>
    <row r="75" spans="1:9" x14ac:dyDescent="0.35">
      <c r="A75" s="103">
        <v>45671.077916666669</v>
      </c>
      <c r="B75" s="15" t="s">
        <v>209</v>
      </c>
      <c r="C75" s="103">
        <v>45672.588321759256</v>
      </c>
      <c r="D75" s="104">
        <v>14.04</v>
      </c>
      <c r="E75" s="104"/>
      <c r="F75" s="80"/>
      <c r="G75" s="105" t="s">
        <v>176</v>
      </c>
      <c r="H75" s="15"/>
      <c r="I75" s="113"/>
    </row>
    <row r="76" spans="1:9" x14ac:dyDescent="0.35">
      <c r="A76" s="109">
        <v>45672.634259259263</v>
      </c>
      <c r="B76" s="19" t="s">
        <v>210</v>
      </c>
      <c r="C76" s="109">
        <v>45672.634259259263</v>
      </c>
      <c r="D76" s="110"/>
      <c r="E76" s="110">
        <v>10800</v>
      </c>
      <c r="F76" s="19" t="s">
        <v>211</v>
      </c>
      <c r="G76" s="19" t="s">
        <v>9</v>
      </c>
      <c r="H76" s="19"/>
      <c r="I76" s="113"/>
    </row>
    <row r="77" spans="1:9" x14ac:dyDescent="0.35">
      <c r="A77" s="127">
        <v>45673.281307870369</v>
      </c>
      <c r="B77" s="13" t="s">
        <v>212</v>
      </c>
      <c r="C77" s="127">
        <v>45673.281307870369</v>
      </c>
      <c r="D77" s="128">
        <v>102847</v>
      </c>
      <c r="E77" s="128"/>
      <c r="F77" s="13" t="s">
        <v>213</v>
      </c>
      <c r="G77" s="13" t="s">
        <v>16</v>
      </c>
      <c r="H77" s="13"/>
      <c r="I77" s="113"/>
    </row>
    <row r="78" spans="1:9" x14ac:dyDescent="0.35">
      <c r="A78" s="109">
        <v>45673.332557870373</v>
      </c>
      <c r="B78" s="19" t="s">
        <v>214</v>
      </c>
      <c r="C78" s="109">
        <v>45673.332557870373</v>
      </c>
      <c r="D78" s="110"/>
      <c r="E78" s="110">
        <v>8568</v>
      </c>
      <c r="F78" s="19" t="s">
        <v>215</v>
      </c>
      <c r="G78" s="19" t="s">
        <v>9</v>
      </c>
      <c r="H78" s="19"/>
      <c r="I78" s="113"/>
    </row>
    <row r="79" spans="1:9" x14ac:dyDescent="0.35">
      <c r="A79" s="109">
        <v>45673.332615740743</v>
      </c>
      <c r="B79" s="19" t="s">
        <v>216</v>
      </c>
      <c r="C79" s="109">
        <v>45673.332615740743</v>
      </c>
      <c r="D79" s="110"/>
      <c r="E79" s="110">
        <v>12312</v>
      </c>
      <c r="F79" s="19" t="s">
        <v>217</v>
      </c>
      <c r="G79" s="19" t="s">
        <v>9</v>
      </c>
      <c r="H79" s="19"/>
      <c r="I79" s="113"/>
    </row>
    <row r="80" spans="1:9" x14ac:dyDescent="0.35">
      <c r="A80" s="109">
        <v>45673.340173611112</v>
      </c>
      <c r="B80" s="19" t="s">
        <v>218</v>
      </c>
      <c r="C80" s="109">
        <v>45673.340173611112</v>
      </c>
      <c r="D80" s="110"/>
      <c r="E80" s="110">
        <v>11856</v>
      </c>
      <c r="F80" s="19" t="s">
        <v>219</v>
      </c>
      <c r="G80" s="19" t="s">
        <v>9</v>
      </c>
      <c r="H80" s="19"/>
      <c r="I80" s="113"/>
    </row>
    <row r="81" spans="1:9" x14ac:dyDescent="0.35">
      <c r="A81" s="103">
        <v>45672.208935185183</v>
      </c>
      <c r="B81" s="15" t="s">
        <v>220</v>
      </c>
      <c r="C81" s="103">
        <v>45673.794374999998</v>
      </c>
      <c r="D81" s="104">
        <v>16.8</v>
      </c>
      <c r="E81" s="104"/>
      <c r="F81" s="80"/>
      <c r="G81" s="105" t="s">
        <v>75</v>
      </c>
      <c r="H81" s="15"/>
      <c r="I81" s="113"/>
    </row>
    <row r="82" spans="1:9" x14ac:dyDescent="0.35">
      <c r="A82" s="109">
        <v>45674.335173611114</v>
      </c>
      <c r="B82" s="19" t="s">
        <v>221</v>
      </c>
      <c r="C82" s="109">
        <v>45674.335173611114</v>
      </c>
      <c r="D82" s="110"/>
      <c r="E82" s="110">
        <v>11220</v>
      </c>
      <c r="F82" s="19"/>
      <c r="G82" s="19" t="s">
        <v>9</v>
      </c>
      <c r="H82" s="19"/>
      <c r="I82" s="113"/>
    </row>
    <row r="83" spans="1:9" x14ac:dyDescent="0.35">
      <c r="A83" s="103">
        <v>45673.900127314817</v>
      </c>
      <c r="B83" s="15" t="s">
        <v>147</v>
      </c>
      <c r="C83" s="103">
        <v>45674.605914351851</v>
      </c>
      <c r="D83" s="104">
        <v>57.46</v>
      </c>
      <c r="E83" s="104"/>
      <c r="F83" s="80"/>
      <c r="G83" s="105" t="s">
        <v>57</v>
      </c>
      <c r="H83" s="15"/>
      <c r="I83" s="113"/>
    </row>
    <row r="84" spans="1:9" x14ac:dyDescent="0.35">
      <c r="A84" s="114">
        <v>45677.265173611115</v>
      </c>
      <c r="B84" s="115" t="s">
        <v>222</v>
      </c>
      <c r="C84" s="114">
        <v>45677.265173611115</v>
      </c>
      <c r="D84" s="116">
        <v>2909.1</v>
      </c>
      <c r="E84" s="116"/>
      <c r="F84" s="115"/>
      <c r="G84" s="117" t="s">
        <v>74</v>
      </c>
      <c r="H84" s="115"/>
      <c r="I84" s="113"/>
    </row>
    <row r="85" spans="1:9" x14ac:dyDescent="0.35">
      <c r="A85" s="103">
        <v>45677.717534722222</v>
      </c>
      <c r="B85" s="15" t="s">
        <v>88</v>
      </c>
      <c r="C85" s="103">
        <v>45677.717534722222</v>
      </c>
      <c r="D85" s="104">
        <v>5</v>
      </c>
      <c r="E85" s="104"/>
      <c r="F85" s="80" t="s">
        <v>89</v>
      </c>
      <c r="G85" s="105" t="s">
        <v>8</v>
      </c>
      <c r="H85" s="15"/>
      <c r="I85" s="113"/>
    </row>
    <row r="86" spans="1:9" x14ac:dyDescent="0.35">
      <c r="A86" s="111">
        <v>45677.717534722222</v>
      </c>
      <c r="B86" s="22" t="s">
        <v>90</v>
      </c>
      <c r="C86" s="111">
        <v>45677.717534722222</v>
      </c>
      <c r="D86" s="112">
        <v>10640</v>
      </c>
      <c r="E86" s="112"/>
      <c r="F86" s="22" t="s">
        <v>223</v>
      </c>
      <c r="G86" s="22" t="s">
        <v>90</v>
      </c>
      <c r="H86" s="22"/>
      <c r="I86" s="113"/>
    </row>
    <row r="87" spans="1:9" x14ac:dyDescent="0.35">
      <c r="A87" s="103">
        <v>45677.718761574077</v>
      </c>
      <c r="B87" s="15" t="s">
        <v>88</v>
      </c>
      <c r="C87" s="103">
        <v>45677.718761574077</v>
      </c>
      <c r="D87" s="104">
        <v>5</v>
      </c>
      <c r="E87" s="104"/>
      <c r="F87" s="80" t="s">
        <v>89</v>
      </c>
      <c r="G87" s="105" t="s">
        <v>8</v>
      </c>
      <c r="H87" s="15"/>
      <c r="I87" s="113"/>
    </row>
    <row r="88" spans="1:9" x14ac:dyDescent="0.35">
      <c r="A88" s="111">
        <v>45677.71875</v>
      </c>
      <c r="B88" s="22" t="s">
        <v>90</v>
      </c>
      <c r="C88" s="111">
        <v>45677.718761574077</v>
      </c>
      <c r="D88" s="112">
        <v>9690</v>
      </c>
      <c r="E88" s="112"/>
      <c r="F88" s="22" t="s">
        <v>224</v>
      </c>
      <c r="G88" s="22" t="s">
        <v>90</v>
      </c>
      <c r="H88" s="22"/>
      <c r="I88" s="113"/>
    </row>
    <row r="89" spans="1:9" x14ac:dyDescent="0.35">
      <c r="A89" s="103">
        <v>45677.694548611114</v>
      </c>
      <c r="B89" s="15" t="s">
        <v>225</v>
      </c>
      <c r="C89" s="103">
        <v>45678.641458333332</v>
      </c>
      <c r="D89" s="104">
        <v>8.0299999999999994</v>
      </c>
      <c r="E89" s="104"/>
      <c r="F89" s="80"/>
      <c r="G89" s="105" t="s">
        <v>14</v>
      </c>
      <c r="H89" s="15"/>
      <c r="I89" s="113"/>
    </row>
    <row r="90" spans="1:9" x14ac:dyDescent="0.35">
      <c r="A90" s="127">
        <v>45679.281805555554</v>
      </c>
      <c r="B90" s="13" t="s">
        <v>226</v>
      </c>
      <c r="C90" s="127">
        <v>45679.281805555554</v>
      </c>
      <c r="D90" s="128">
        <v>21291</v>
      </c>
      <c r="E90" s="128"/>
      <c r="F90" s="13" t="s">
        <v>227</v>
      </c>
      <c r="G90" s="13" t="s">
        <v>17</v>
      </c>
      <c r="H90" s="13"/>
      <c r="I90" s="113"/>
    </row>
    <row r="91" spans="1:9" x14ac:dyDescent="0.35">
      <c r="A91" s="109">
        <v>45680.623148148145</v>
      </c>
      <c r="B91" s="19" t="s">
        <v>228</v>
      </c>
      <c r="C91" s="109">
        <v>45680.623148148145</v>
      </c>
      <c r="D91" s="110"/>
      <c r="E91" s="110">
        <v>11760</v>
      </c>
      <c r="F91" s="19" t="s">
        <v>229</v>
      </c>
      <c r="G91" s="19" t="s">
        <v>9</v>
      </c>
      <c r="H91" s="19"/>
      <c r="I91" s="113"/>
    </row>
    <row r="92" spans="1:9" x14ac:dyDescent="0.35">
      <c r="A92" s="109">
        <v>45680.630173611113</v>
      </c>
      <c r="B92" s="19" t="s">
        <v>228</v>
      </c>
      <c r="C92" s="109">
        <v>45680.630173611113</v>
      </c>
      <c r="D92" s="110"/>
      <c r="E92" s="110">
        <v>13860</v>
      </c>
      <c r="F92" s="19" t="s">
        <v>230</v>
      </c>
      <c r="G92" s="19" t="s">
        <v>9</v>
      </c>
      <c r="H92" s="19"/>
      <c r="I92" s="113"/>
    </row>
    <row r="93" spans="1:9" x14ac:dyDescent="0.35">
      <c r="A93" s="114">
        <v>45681.751469907409</v>
      </c>
      <c r="B93" s="115" t="s">
        <v>133</v>
      </c>
      <c r="C93" s="114">
        <v>45681.751481481479</v>
      </c>
      <c r="D93" s="116">
        <v>3000</v>
      </c>
      <c r="E93" s="116"/>
      <c r="F93" s="115" t="s">
        <v>231</v>
      </c>
      <c r="G93" s="117" t="s">
        <v>56</v>
      </c>
      <c r="H93" s="115"/>
      <c r="I93" s="113"/>
    </row>
    <row r="94" spans="1:9" x14ac:dyDescent="0.35">
      <c r="A94" s="103">
        <v>45682.418263888889</v>
      </c>
      <c r="B94" s="15" t="s">
        <v>232</v>
      </c>
      <c r="C94" s="103">
        <v>45683.642858796295</v>
      </c>
      <c r="D94" s="104">
        <v>23.88</v>
      </c>
      <c r="E94" s="104"/>
      <c r="F94" s="80"/>
      <c r="G94" s="105" t="s">
        <v>14</v>
      </c>
      <c r="H94" s="15"/>
      <c r="I94" s="113"/>
    </row>
    <row r="95" spans="1:9" x14ac:dyDescent="0.35">
      <c r="A95" s="111">
        <v>45683.93891203704</v>
      </c>
      <c r="B95" s="22" t="s">
        <v>233</v>
      </c>
      <c r="C95" s="111">
        <v>45683.938946759263</v>
      </c>
      <c r="D95" s="112">
        <v>8928</v>
      </c>
      <c r="E95" s="112"/>
      <c r="F95" s="22" t="s">
        <v>234</v>
      </c>
      <c r="G95" s="22" t="s">
        <v>10</v>
      </c>
      <c r="H95" s="22"/>
      <c r="I95" s="113"/>
    </row>
    <row r="96" spans="1:9" x14ac:dyDescent="0.35">
      <c r="A96" s="127">
        <v>45684.263321759259</v>
      </c>
      <c r="B96" s="13" t="s">
        <v>235</v>
      </c>
      <c r="C96" s="127">
        <v>45684.263321759259</v>
      </c>
      <c r="D96" s="128">
        <v>12171.6</v>
      </c>
      <c r="E96" s="128"/>
      <c r="F96" s="13" t="s">
        <v>236</v>
      </c>
      <c r="G96" s="13" t="s">
        <v>23</v>
      </c>
      <c r="H96" s="13"/>
      <c r="I96" s="113"/>
    </row>
    <row r="97" spans="1:9" x14ac:dyDescent="0.35">
      <c r="A97" s="127">
        <v>45684.264363425929</v>
      </c>
      <c r="B97" s="13" t="s">
        <v>235</v>
      </c>
      <c r="C97" s="127">
        <v>45684.264363425929</v>
      </c>
      <c r="D97" s="128">
        <v>9894.25</v>
      </c>
      <c r="E97" s="128"/>
      <c r="F97" s="13" t="s">
        <v>237</v>
      </c>
      <c r="G97" s="13" t="s">
        <v>11</v>
      </c>
      <c r="H97" s="13"/>
      <c r="I97" s="113"/>
    </row>
    <row r="98" spans="1:9" x14ac:dyDescent="0.35">
      <c r="A98" s="127">
        <v>45684.295555555553</v>
      </c>
      <c r="B98" s="13" t="s">
        <v>238</v>
      </c>
      <c r="C98" s="127">
        <v>45684.295555555553</v>
      </c>
      <c r="D98" s="128">
        <v>35105.230000000003</v>
      </c>
      <c r="E98" s="128"/>
      <c r="F98" s="13" t="s">
        <v>239</v>
      </c>
      <c r="G98" s="13" t="s">
        <v>18</v>
      </c>
      <c r="H98" s="13"/>
      <c r="I98" s="113"/>
    </row>
    <row r="99" spans="1:9" x14ac:dyDescent="0.35">
      <c r="A99" s="109">
        <v>45684.604351851849</v>
      </c>
      <c r="B99" s="19" t="s">
        <v>240</v>
      </c>
      <c r="C99" s="109">
        <v>45684.604351851849</v>
      </c>
      <c r="D99" s="110"/>
      <c r="E99" s="110">
        <v>13680</v>
      </c>
      <c r="F99" s="19" t="s">
        <v>241</v>
      </c>
      <c r="G99" s="19" t="s">
        <v>9</v>
      </c>
      <c r="H99" s="19"/>
      <c r="I99" s="113"/>
    </row>
    <row r="100" spans="1:9" x14ac:dyDescent="0.35">
      <c r="A100" s="111">
        <v>45685.279814814814</v>
      </c>
      <c r="B100" s="22" t="s">
        <v>226</v>
      </c>
      <c r="C100" s="111">
        <v>45685.279814814814</v>
      </c>
      <c r="D100" s="112">
        <v>78522</v>
      </c>
      <c r="E100" s="112"/>
      <c r="F100" s="22" t="s">
        <v>242</v>
      </c>
      <c r="G100" s="22" t="s">
        <v>21</v>
      </c>
      <c r="H100" s="22"/>
      <c r="I100" s="113"/>
    </row>
    <row r="101" spans="1:9" x14ac:dyDescent="0.35">
      <c r="A101" s="114">
        <v>45684.885277777779</v>
      </c>
      <c r="B101" s="115" t="s">
        <v>140</v>
      </c>
      <c r="C101" s="114">
        <v>45685.37704861111</v>
      </c>
      <c r="D101" s="116">
        <v>5093.03</v>
      </c>
      <c r="E101" s="116"/>
      <c r="F101" s="115" t="s">
        <v>82</v>
      </c>
      <c r="G101" s="117" t="s">
        <v>13</v>
      </c>
      <c r="H101" s="115"/>
      <c r="I101" s="113"/>
    </row>
    <row r="102" spans="1:9" x14ac:dyDescent="0.35">
      <c r="A102" s="114">
        <v>45684.885775462964</v>
      </c>
      <c r="B102" s="115" t="s">
        <v>243</v>
      </c>
      <c r="C102" s="114">
        <v>45685.377060185187</v>
      </c>
      <c r="D102" s="116">
        <v>6013.21</v>
      </c>
      <c r="E102" s="116"/>
      <c r="F102" s="115" t="s">
        <v>82</v>
      </c>
      <c r="G102" s="117" t="s">
        <v>13</v>
      </c>
      <c r="H102" s="115"/>
      <c r="I102" s="113"/>
    </row>
    <row r="103" spans="1:9" x14ac:dyDescent="0.35">
      <c r="A103" s="114">
        <v>45684.885763888888</v>
      </c>
      <c r="B103" s="115" t="s">
        <v>122</v>
      </c>
      <c r="C103" s="114">
        <v>45685.377060185187</v>
      </c>
      <c r="D103" s="116">
        <v>4762.7700000000004</v>
      </c>
      <c r="E103" s="116"/>
      <c r="F103" s="115" t="s">
        <v>82</v>
      </c>
      <c r="G103" s="117" t="s">
        <v>13</v>
      </c>
      <c r="H103" s="115"/>
      <c r="I103" s="113"/>
    </row>
    <row r="104" spans="1:9" x14ac:dyDescent="0.35">
      <c r="A104" s="114">
        <v>45684.88521990741</v>
      </c>
      <c r="B104" s="115" t="s">
        <v>114</v>
      </c>
      <c r="C104" s="114">
        <v>45685.377060185187</v>
      </c>
      <c r="D104" s="116">
        <v>5329.24</v>
      </c>
      <c r="E104" s="116"/>
      <c r="F104" s="115" t="s">
        <v>82</v>
      </c>
      <c r="G104" s="117" t="s">
        <v>13</v>
      </c>
      <c r="H104" s="115"/>
      <c r="I104" s="113"/>
    </row>
    <row r="105" spans="1:9" x14ac:dyDescent="0.35">
      <c r="A105" s="114">
        <v>45684.885243055556</v>
      </c>
      <c r="B105" s="115" t="s">
        <v>106</v>
      </c>
      <c r="C105" s="114">
        <v>45685.377071759256</v>
      </c>
      <c r="D105" s="116">
        <v>4627.43</v>
      </c>
      <c r="E105" s="116"/>
      <c r="F105" s="115" t="s">
        <v>82</v>
      </c>
      <c r="G105" s="117" t="s">
        <v>13</v>
      </c>
      <c r="H105" s="115"/>
      <c r="I105" s="113"/>
    </row>
    <row r="106" spans="1:9" x14ac:dyDescent="0.35">
      <c r="A106" s="114">
        <v>45684.885405092595</v>
      </c>
      <c r="B106" s="115" t="s">
        <v>96</v>
      </c>
      <c r="C106" s="114">
        <v>45685.377083333333</v>
      </c>
      <c r="D106" s="116">
        <v>4864.79</v>
      </c>
      <c r="E106" s="116"/>
      <c r="F106" s="115" t="s">
        <v>82</v>
      </c>
      <c r="G106" s="117" t="s">
        <v>13</v>
      </c>
      <c r="H106" s="115"/>
      <c r="I106" s="113"/>
    </row>
    <row r="107" spans="1:9" x14ac:dyDescent="0.35">
      <c r="A107" s="114">
        <v>45684.885567129626</v>
      </c>
      <c r="B107" s="115" t="s">
        <v>244</v>
      </c>
      <c r="C107" s="114">
        <v>45685.37709490741</v>
      </c>
      <c r="D107" s="116">
        <v>4490.8599999999997</v>
      </c>
      <c r="E107" s="116"/>
      <c r="F107" s="115" t="s">
        <v>82</v>
      </c>
      <c r="G107" s="117" t="s">
        <v>13</v>
      </c>
      <c r="H107" s="115"/>
      <c r="I107" s="113"/>
    </row>
    <row r="108" spans="1:9" x14ac:dyDescent="0.35">
      <c r="A108" s="114">
        <v>45684.885474537034</v>
      </c>
      <c r="B108" s="115" t="s">
        <v>126</v>
      </c>
      <c r="C108" s="114">
        <v>45685.37709490741</v>
      </c>
      <c r="D108" s="116">
        <v>4925.17</v>
      </c>
      <c r="E108" s="116"/>
      <c r="F108" s="115" t="s">
        <v>82</v>
      </c>
      <c r="G108" s="117" t="s">
        <v>13</v>
      </c>
      <c r="H108" s="115"/>
      <c r="I108" s="113"/>
    </row>
    <row r="109" spans="1:9" x14ac:dyDescent="0.35">
      <c r="A109" s="114">
        <v>45684.885266203702</v>
      </c>
      <c r="B109" s="115" t="s">
        <v>245</v>
      </c>
      <c r="C109" s="114">
        <v>45685.37709490741</v>
      </c>
      <c r="D109" s="116">
        <v>4340.03</v>
      </c>
      <c r="E109" s="116"/>
      <c r="F109" s="115" t="s">
        <v>82</v>
      </c>
      <c r="G109" s="117" t="s">
        <v>13</v>
      </c>
      <c r="H109" s="115"/>
      <c r="I109" s="113"/>
    </row>
    <row r="110" spans="1:9" x14ac:dyDescent="0.35">
      <c r="A110" s="114">
        <v>45684.885798611111</v>
      </c>
      <c r="B110" s="115" t="s">
        <v>246</v>
      </c>
      <c r="C110" s="114">
        <v>45685.377106481479</v>
      </c>
      <c r="D110" s="116">
        <v>6419.46</v>
      </c>
      <c r="E110" s="116"/>
      <c r="F110" s="115" t="s">
        <v>82</v>
      </c>
      <c r="G110" s="117" t="s">
        <v>13</v>
      </c>
      <c r="H110" s="115"/>
      <c r="I110" s="113"/>
    </row>
    <row r="111" spans="1:9" x14ac:dyDescent="0.35">
      <c r="A111" s="114">
        <v>45684.885752314818</v>
      </c>
      <c r="B111" s="115" t="s">
        <v>247</v>
      </c>
      <c r="C111" s="114">
        <v>45685.377118055556</v>
      </c>
      <c r="D111" s="116">
        <v>4876.9399999999996</v>
      </c>
      <c r="E111" s="116"/>
      <c r="F111" s="115" t="s">
        <v>82</v>
      </c>
      <c r="G111" s="117" t="s">
        <v>13</v>
      </c>
      <c r="H111" s="115"/>
      <c r="I111" s="113"/>
    </row>
    <row r="112" spans="1:9" x14ac:dyDescent="0.35">
      <c r="A112" s="114">
        <v>45684.885578703703</v>
      </c>
      <c r="B112" s="115" t="s">
        <v>134</v>
      </c>
      <c r="C112" s="114">
        <v>45685.377118055556</v>
      </c>
      <c r="D112" s="116">
        <v>3187.39</v>
      </c>
      <c r="E112" s="116"/>
      <c r="F112" s="115" t="s">
        <v>82</v>
      </c>
      <c r="G112" s="117" t="s">
        <v>13</v>
      </c>
      <c r="H112" s="115"/>
      <c r="I112" s="113"/>
    </row>
    <row r="113" spans="1:9" x14ac:dyDescent="0.35">
      <c r="A113" s="114">
        <v>45684.885787037034</v>
      </c>
      <c r="B113" s="115" t="s">
        <v>248</v>
      </c>
      <c r="C113" s="114">
        <v>45685.377164351848</v>
      </c>
      <c r="D113" s="116">
        <v>4225.57</v>
      </c>
      <c r="E113" s="116"/>
      <c r="F113" s="115" t="s">
        <v>82</v>
      </c>
      <c r="G113" s="117" t="s">
        <v>13</v>
      </c>
      <c r="H113" s="115"/>
      <c r="I113" s="113"/>
    </row>
    <row r="114" spans="1:9" x14ac:dyDescent="0.35">
      <c r="A114" s="114">
        <v>45684.885601851849</v>
      </c>
      <c r="B114" s="115" t="s">
        <v>116</v>
      </c>
      <c r="C114" s="114">
        <v>45685.377164351848</v>
      </c>
      <c r="D114" s="116">
        <v>5414.81</v>
      </c>
      <c r="E114" s="116"/>
      <c r="F114" s="115" t="s">
        <v>82</v>
      </c>
      <c r="G114" s="117" t="s">
        <v>13</v>
      </c>
      <c r="H114" s="115"/>
      <c r="I114" s="113"/>
    </row>
    <row r="115" spans="1:9" x14ac:dyDescent="0.35">
      <c r="A115" s="114">
        <v>45684.885451388887</v>
      </c>
      <c r="B115" s="115" t="s">
        <v>249</v>
      </c>
      <c r="C115" s="114">
        <v>45685.377164351848</v>
      </c>
      <c r="D115" s="116">
        <v>4863.74</v>
      </c>
      <c r="E115" s="116"/>
      <c r="F115" s="115" t="s">
        <v>82</v>
      </c>
      <c r="G115" s="117" t="s">
        <v>13</v>
      </c>
      <c r="H115" s="115"/>
      <c r="I115" s="113"/>
    </row>
    <row r="116" spans="1:9" x14ac:dyDescent="0.35">
      <c r="A116" s="114">
        <v>45684.885439814818</v>
      </c>
      <c r="B116" s="115" t="s">
        <v>108</v>
      </c>
      <c r="C116" s="114">
        <v>45685.377164351848</v>
      </c>
      <c r="D116" s="116">
        <v>4773.1499999999996</v>
      </c>
      <c r="E116" s="116"/>
      <c r="F116" s="115" t="s">
        <v>82</v>
      </c>
      <c r="G116" s="117" t="s">
        <v>13</v>
      </c>
      <c r="H116" s="115"/>
      <c r="I116" s="113"/>
    </row>
    <row r="117" spans="1:9" x14ac:dyDescent="0.35">
      <c r="A117" s="114">
        <v>45684.885312500002</v>
      </c>
      <c r="B117" s="115" t="s">
        <v>128</v>
      </c>
      <c r="C117" s="114">
        <v>45685.377164351848</v>
      </c>
      <c r="D117" s="116">
        <v>2880.01</v>
      </c>
      <c r="E117" s="116"/>
      <c r="F117" s="115" t="s">
        <v>82</v>
      </c>
      <c r="G117" s="117" t="s">
        <v>13</v>
      </c>
      <c r="H117" s="115"/>
      <c r="I117" s="113"/>
    </row>
    <row r="118" spans="1:9" x14ac:dyDescent="0.35">
      <c r="A118" s="114">
        <v>45684.885671296295</v>
      </c>
      <c r="B118" s="115" t="s">
        <v>112</v>
      </c>
      <c r="C118" s="114">
        <v>45685.377175925925</v>
      </c>
      <c r="D118" s="116">
        <v>5355.23</v>
      </c>
      <c r="E118" s="116"/>
      <c r="F118" s="115" t="s">
        <v>82</v>
      </c>
      <c r="G118" s="117" t="s">
        <v>13</v>
      </c>
      <c r="H118" s="115"/>
      <c r="I118" s="113"/>
    </row>
    <row r="119" spans="1:9" x14ac:dyDescent="0.35">
      <c r="A119" s="114">
        <v>45684.885289351849</v>
      </c>
      <c r="B119" s="115" t="s">
        <v>250</v>
      </c>
      <c r="C119" s="114">
        <v>45685.377222222225</v>
      </c>
      <c r="D119" s="116">
        <v>5392.81</v>
      </c>
      <c r="E119" s="116"/>
      <c r="F119" s="115" t="s">
        <v>82</v>
      </c>
      <c r="G119" s="117" t="s">
        <v>13</v>
      </c>
      <c r="H119" s="115"/>
      <c r="I119" s="113"/>
    </row>
    <row r="120" spans="1:9" x14ac:dyDescent="0.35">
      <c r="A120" s="114">
        <v>45684.885509259257</v>
      </c>
      <c r="B120" s="115" t="s">
        <v>251</v>
      </c>
      <c r="C120" s="114">
        <v>45685.377233796295</v>
      </c>
      <c r="D120" s="116">
        <v>5400.77</v>
      </c>
      <c r="E120" s="116"/>
      <c r="F120" s="115" t="s">
        <v>82</v>
      </c>
      <c r="G120" s="117" t="s">
        <v>13</v>
      </c>
      <c r="H120" s="115"/>
      <c r="I120" s="113"/>
    </row>
    <row r="121" spans="1:9" x14ac:dyDescent="0.35">
      <c r="A121" s="114">
        <v>45684.885416666664</v>
      </c>
      <c r="B121" s="115" t="s">
        <v>252</v>
      </c>
      <c r="C121" s="114">
        <v>45685.377256944441</v>
      </c>
      <c r="D121" s="116">
        <v>6067.66</v>
      </c>
      <c r="E121" s="116"/>
      <c r="F121" s="115" t="s">
        <v>82</v>
      </c>
      <c r="G121" s="117" t="s">
        <v>13</v>
      </c>
      <c r="H121" s="115"/>
      <c r="I121" s="113"/>
    </row>
    <row r="122" spans="1:9" x14ac:dyDescent="0.35">
      <c r="A122" s="114">
        <v>45684.885254629633</v>
      </c>
      <c r="B122" s="115" t="s">
        <v>104</v>
      </c>
      <c r="C122" s="114">
        <v>45685.37877314815</v>
      </c>
      <c r="D122" s="116">
        <v>5330.86</v>
      </c>
      <c r="E122" s="116"/>
      <c r="F122" s="115" t="s">
        <v>82</v>
      </c>
      <c r="G122" s="117" t="s">
        <v>13</v>
      </c>
      <c r="H122" s="115"/>
      <c r="I122" s="113"/>
    </row>
    <row r="123" spans="1:9" x14ac:dyDescent="0.35">
      <c r="A123" s="114">
        <v>45684.886087962965</v>
      </c>
      <c r="B123" s="115" t="s">
        <v>253</v>
      </c>
      <c r="C123" s="114">
        <v>45685.378807870373</v>
      </c>
      <c r="D123" s="116">
        <v>1159.74</v>
      </c>
      <c r="E123" s="116"/>
      <c r="F123" s="115" t="s">
        <v>254</v>
      </c>
      <c r="G123" s="117" t="s">
        <v>12</v>
      </c>
      <c r="H123" s="115"/>
      <c r="I123" s="113"/>
    </row>
    <row r="124" spans="1:9" x14ac:dyDescent="0.35">
      <c r="A124" s="114">
        <v>45684.885625000003</v>
      </c>
      <c r="B124" s="115" t="s">
        <v>255</v>
      </c>
      <c r="C124" s="114">
        <v>45685.378958333335</v>
      </c>
      <c r="D124" s="116">
        <v>4465.3500000000004</v>
      </c>
      <c r="E124" s="116"/>
      <c r="F124" s="115" t="s">
        <v>82</v>
      </c>
      <c r="G124" s="117" t="s">
        <v>13</v>
      </c>
      <c r="H124" s="115"/>
      <c r="I124" s="113"/>
    </row>
    <row r="125" spans="1:9" x14ac:dyDescent="0.35">
      <c r="A125" s="114">
        <v>45684.886446759258</v>
      </c>
      <c r="B125" s="115" t="s">
        <v>143</v>
      </c>
      <c r="C125" s="114">
        <v>45685.379224537035</v>
      </c>
      <c r="D125" s="116">
        <v>10442.049999999999</v>
      </c>
      <c r="E125" s="116"/>
      <c r="F125" s="115" t="s">
        <v>256</v>
      </c>
      <c r="G125" s="117" t="s">
        <v>265</v>
      </c>
      <c r="H125" s="115"/>
      <c r="I125" s="113"/>
    </row>
    <row r="126" spans="1:9" x14ac:dyDescent="0.35">
      <c r="A126" s="114">
        <v>45684.885347222225</v>
      </c>
      <c r="B126" s="115" t="s">
        <v>124</v>
      </c>
      <c r="C126" s="114">
        <v>45685.379247685189</v>
      </c>
      <c r="D126" s="116">
        <v>4757.78</v>
      </c>
      <c r="E126" s="116"/>
      <c r="F126" s="115" t="s">
        <v>82</v>
      </c>
      <c r="G126" s="117" t="s">
        <v>13</v>
      </c>
      <c r="H126" s="115"/>
      <c r="I126" s="113"/>
    </row>
    <row r="127" spans="1:9" x14ac:dyDescent="0.35">
      <c r="A127" s="114">
        <v>45684.885312500002</v>
      </c>
      <c r="B127" s="115" t="s">
        <v>120</v>
      </c>
      <c r="C127" s="114">
        <v>45685.379259259258</v>
      </c>
      <c r="D127" s="116">
        <v>4569.46</v>
      </c>
      <c r="E127" s="116"/>
      <c r="F127" s="115" t="s">
        <v>82</v>
      </c>
      <c r="G127" s="117" t="s">
        <v>13</v>
      </c>
      <c r="H127" s="115"/>
      <c r="I127" s="113"/>
    </row>
    <row r="128" spans="1:9" x14ac:dyDescent="0.35">
      <c r="A128" s="114">
        <v>45684.885636574072</v>
      </c>
      <c r="B128" s="115" t="s">
        <v>257</v>
      </c>
      <c r="C128" s="114">
        <v>45685.379340277781</v>
      </c>
      <c r="D128" s="116">
        <v>5231.76</v>
      </c>
      <c r="E128" s="116"/>
      <c r="F128" s="115" t="s">
        <v>82</v>
      </c>
      <c r="G128" s="117" t="s">
        <v>13</v>
      </c>
      <c r="H128" s="115"/>
      <c r="I128" s="113"/>
    </row>
    <row r="129" spans="1:9" x14ac:dyDescent="0.35">
      <c r="A129" s="114">
        <v>45684.885601851849</v>
      </c>
      <c r="B129" s="115" t="s">
        <v>258</v>
      </c>
      <c r="C129" s="114">
        <v>45685.379363425927</v>
      </c>
      <c r="D129" s="116">
        <v>3002.11</v>
      </c>
      <c r="E129" s="116"/>
      <c r="F129" s="115" t="s">
        <v>82</v>
      </c>
      <c r="G129" s="117" t="s">
        <v>13</v>
      </c>
      <c r="H129" s="115"/>
      <c r="I129" s="113"/>
    </row>
    <row r="130" spans="1:9" x14ac:dyDescent="0.35">
      <c r="A130" s="114">
        <v>45684.885289351849</v>
      </c>
      <c r="B130" s="115" t="s">
        <v>259</v>
      </c>
      <c r="C130" s="114">
        <v>45685.379374999997</v>
      </c>
      <c r="D130" s="116">
        <v>4427.33</v>
      </c>
      <c r="E130" s="116"/>
      <c r="F130" s="115" t="s">
        <v>82</v>
      </c>
      <c r="G130" s="117" t="s">
        <v>13</v>
      </c>
      <c r="H130" s="115"/>
      <c r="I130" s="113"/>
    </row>
    <row r="131" spans="1:9" x14ac:dyDescent="0.35">
      <c r="A131" s="114">
        <v>45684.885625000003</v>
      </c>
      <c r="B131" s="115" t="s">
        <v>260</v>
      </c>
      <c r="C131" s="114">
        <v>45685.37940972222</v>
      </c>
      <c r="D131" s="116">
        <v>4086.91</v>
      </c>
      <c r="E131" s="116"/>
      <c r="F131" s="115" t="s">
        <v>82</v>
      </c>
      <c r="G131" s="117" t="s">
        <v>13</v>
      </c>
      <c r="H131" s="115"/>
      <c r="I131" s="113"/>
    </row>
    <row r="132" spans="1:9" x14ac:dyDescent="0.35">
      <c r="A132" s="114">
        <v>45684.885393518518</v>
      </c>
      <c r="B132" s="115" t="s">
        <v>261</v>
      </c>
      <c r="C132" s="114">
        <v>45685.379467592589</v>
      </c>
      <c r="D132" s="116">
        <v>5782.73</v>
      </c>
      <c r="E132" s="116"/>
      <c r="F132" s="115" t="s">
        <v>82</v>
      </c>
      <c r="G132" s="117" t="s">
        <v>13</v>
      </c>
      <c r="H132" s="115"/>
      <c r="I132" s="113"/>
    </row>
    <row r="133" spans="1:9" x14ac:dyDescent="0.35">
      <c r="A133" s="114">
        <v>45684.885671296295</v>
      </c>
      <c r="B133" s="115" t="s">
        <v>262</v>
      </c>
      <c r="C133" s="114">
        <v>45685.379490740743</v>
      </c>
      <c r="D133" s="116">
        <v>5480.24</v>
      </c>
      <c r="E133" s="116"/>
      <c r="F133" s="115" t="s">
        <v>82</v>
      </c>
      <c r="G133" s="117" t="s">
        <v>13</v>
      </c>
      <c r="H133" s="115"/>
      <c r="I133" s="113"/>
    </row>
    <row r="134" spans="1:9" x14ac:dyDescent="0.35">
      <c r="A134" s="114">
        <v>45684.885648148149</v>
      </c>
      <c r="B134" s="115" t="s">
        <v>263</v>
      </c>
      <c r="C134" s="114">
        <v>45685.379537037035</v>
      </c>
      <c r="D134" s="116">
        <v>5761.12</v>
      </c>
      <c r="E134" s="116"/>
      <c r="F134" s="115" t="s">
        <v>82</v>
      </c>
      <c r="G134" s="117" t="s">
        <v>13</v>
      </c>
      <c r="H134" s="115"/>
      <c r="I134" s="113"/>
    </row>
    <row r="135" spans="1:9" x14ac:dyDescent="0.35">
      <c r="A135" s="114">
        <v>45684.885428240741</v>
      </c>
      <c r="B135" s="115" t="s">
        <v>264</v>
      </c>
      <c r="C135" s="114">
        <v>45685.379560185182</v>
      </c>
      <c r="D135" s="116">
        <v>4984.3599999999997</v>
      </c>
      <c r="E135" s="116"/>
      <c r="F135" s="115" t="s">
        <v>82</v>
      </c>
      <c r="G135" s="117" t="s">
        <v>13</v>
      </c>
      <c r="H135" s="115"/>
      <c r="I135" s="113"/>
    </row>
    <row r="136" spans="1:9" x14ac:dyDescent="0.35">
      <c r="A136" s="114">
        <v>45684.885509259257</v>
      </c>
      <c r="B136" s="115" t="s">
        <v>118</v>
      </c>
      <c r="C136" s="114">
        <v>45685.379571759258</v>
      </c>
      <c r="D136" s="116">
        <v>5088.9399999999996</v>
      </c>
      <c r="E136" s="116"/>
      <c r="F136" s="115" t="s">
        <v>82</v>
      </c>
      <c r="G136" s="117" t="s">
        <v>13</v>
      </c>
      <c r="H136" s="115"/>
      <c r="I136" s="113"/>
    </row>
    <row r="137" spans="1:9" x14ac:dyDescent="0.35">
      <c r="A137" s="109">
        <v>45685.646817129629</v>
      </c>
      <c r="B137" s="19" t="s">
        <v>85</v>
      </c>
      <c r="C137" s="109">
        <v>45685.646817129629</v>
      </c>
      <c r="D137" s="110"/>
      <c r="E137" s="110">
        <v>9180</v>
      </c>
      <c r="F137" s="19" t="s">
        <v>266</v>
      </c>
      <c r="G137" s="19" t="s">
        <v>9</v>
      </c>
      <c r="H137" s="19"/>
      <c r="I137" s="113"/>
    </row>
    <row r="138" spans="1:9" x14ac:dyDescent="0.35">
      <c r="A138" s="109">
        <v>45685.654456018521</v>
      </c>
      <c r="B138" s="19" t="s">
        <v>85</v>
      </c>
      <c r="C138" s="109">
        <v>45685.654456018521</v>
      </c>
      <c r="D138" s="110"/>
      <c r="E138" s="110">
        <v>10230</v>
      </c>
      <c r="F138" s="19">
        <v>112024</v>
      </c>
      <c r="G138" s="19" t="s">
        <v>9</v>
      </c>
      <c r="H138" s="19"/>
      <c r="I138" s="113"/>
    </row>
    <row r="139" spans="1:9" x14ac:dyDescent="0.35">
      <c r="A139" s="109">
        <v>45686.170034722221</v>
      </c>
      <c r="B139" s="19" t="s">
        <v>166</v>
      </c>
      <c r="C139" s="109">
        <v>45686.170034722221</v>
      </c>
      <c r="D139" s="110"/>
      <c r="E139" s="110">
        <v>14022</v>
      </c>
      <c r="F139" s="19" t="s">
        <v>267</v>
      </c>
      <c r="G139" s="19" t="s">
        <v>9</v>
      </c>
      <c r="H139" s="19"/>
      <c r="I139" s="113"/>
    </row>
    <row r="140" spans="1:9" x14ac:dyDescent="0.35">
      <c r="A140" s="103">
        <v>45686.280289351853</v>
      </c>
      <c r="B140" s="15" t="s">
        <v>268</v>
      </c>
      <c r="C140" s="103">
        <v>45686.280289351853</v>
      </c>
      <c r="D140" s="104">
        <v>38.36</v>
      </c>
      <c r="E140" s="104"/>
      <c r="F140" s="80" t="s">
        <v>269</v>
      </c>
      <c r="G140" s="105" t="s">
        <v>15</v>
      </c>
      <c r="H140" s="15"/>
      <c r="I140" s="113"/>
    </row>
    <row r="141" spans="1:9" x14ac:dyDescent="0.35">
      <c r="A141" s="109">
        <v>45686.324108796296</v>
      </c>
      <c r="B141" s="19" t="s">
        <v>192</v>
      </c>
      <c r="C141" s="109">
        <v>45686.324108796296</v>
      </c>
      <c r="D141" s="110"/>
      <c r="E141" s="110">
        <v>11040</v>
      </c>
      <c r="F141" s="19" t="s">
        <v>270</v>
      </c>
      <c r="G141" s="19" t="s">
        <v>9</v>
      </c>
      <c r="H141" s="19"/>
      <c r="I141" s="113"/>
    </row>
    <row r="142" spans="1:9" x14ac:dyDescent="0.35">
      <c r="A142" s="109">
        <v>45686.324236111112</v>
      </c>
      <c r="B142" s="19" t="s">
        <v>192</v>
      </c>
      <c r="C142" s="109">
        <v>45686.324236111112</v>
      </c>
      <c r="D142" s="110"/>
      <c r="E142" s="110">
        <v>12600</v>
      </c>
      <c r="F142" s="19" t="s">
        <v>271</v>
      </c>
      <c r="G142" s="19" t="s">
        <v>9</v>
      </c>
      <c r="H142" s="19"/>
      <c r="I142" s="113"/>
    </row>
    <row r="143" spans="1:9" x14ac:dyDescent="0.35">
      <c r="A143" s="109">
        <v>45686.331678240742</v>
      </c>
      <c r="B143" s="19" t="s">
        <v>272</v>
      </c>
      <c r="C143" s="109">
        <v>45686.331678240742</v>
      </c>
      <c r="D143" s="110"/>
      <c r="E143" s="110">
        <v>17760</v>
      </c>
      <c r="F143" s="19"/>
      <c r="G143" s="19" t="s">
        <v>9</v>
      </c>
      <c r="H143" s="19"/>
      <c r="I143" s="113"/>
    </row>
    <row r="144" spans="1:9" x14ac:dyDescent="0.35">
      <c r="A144" s="109">
        <v>45686.331863425927</v>
      </c>
      <c r="B144" s="19" t="s">
        <v>272</v>
      </c>
      <c r="C144" s="109">
        <v>45686.331863425927</v>
      </c>
      <c r="D144" s="110"/>
      <c r="E144" s="110">
        <v>15000</v>
      </c>
      <c r="F144" s="19"/>
      <c r="G144" s="19" t="s">
        <v>9</v>
      </c>
      <c r="H144" s="19"/>
      <c r="I144" s="113"/>
    </row>
    <row r="145" spans="1:9" x14ac:dyDescent="0.35">
      <c r="A145" s="109">
        <v>45686.331944444442</v>
      </c>
      <c r="B145" s="19" t="s">
        <v>272</v>
      </c>
      <c r="C145" s="109">
        <v>45686.331944444442</v>
      </c>
      <c r="D145" s="110"/>
      <c r="E145" s="110">
        <v>18696</v>
      </c>
      <c r="F145" s="19"/>
      <c r="G145" s="19" t="s">
        <v>9</v>
      </c>
      <c r="H145" s="19"/>
      <c r="I145" s="113"/>
    </row>
    <row r="146" spans="1:9" x14ac:dyDescent="0.35">
      <c r="A146" s="111">
        <v>45686.013819444444</v>
      </c>
      <c r="B146" s="22" t="s">
        <v>273</v>
      </c>
      <c r="C146" s="111">
        <v>45686.336736111109</v>
      </c>
      <c r="D146" s="112">
        <v>5509</v>
      </c>
      <c r="E146" s="112"/>
      <c r="F146" s="22" t="s">
        <v>274</v>
      </c>
      <c r="G146" s="22" t="s">
        <v>10</v>
      </c>
      <c r="H146" s="22"/>
      <c r="I146" s="113"/>
    </row>
    <row r="147" spans="1:9" x14ac:dyDescent="0.35">
      <c r="A147" s="109">
        <v>45686.629143518519</v>
      </c>
      <c r="B147" s="19" t="s">
        <v>275</v>
      </c>
      <c r="C147" s="109">
        <v>45686.629143518519</v>
      </c>
      <c r="D147" s="110"/>
      <c r="E147" s="110">
        <v>14076</v>
      </c>
      <c r="F147" s="19" t="s">
        <v>276</v>
      </c>
      <c r="G147" s="19" t="s">
        <v>9</v>
      </c>
      <c r="H147" s="19"/>
      <c r="I147" s="113"/>
    </row>
    <row r="148" spans="1:9" x14ac:dyDescent="0.35">
      <c r="A148" s="109">
        <v>45686.629374999997</v>
      </c>
      <c r="B148" s="19" t="s">
        <v>275</v>
      </c>
      <c r="C148" s="109">
        <v>45686.629374999997</v>
      </c>
      <c r="D148" s="110"/>
      <c r="E148" s="110">
        <v>11628</v>
      </c>
      <c r="F148" s="19" t="s">
        <v>277</v>
      </c>
      <c r="G148" s="19" t="s">
        <v>9</v>
      </c>
      <c r="H148" s="19"/>
      <c r="I148" s="113"/>
    </row>
    <row r="149" spans="1:9" x14ac:dyDescent="0.35">
      <c r="A149" s="103">
        <v>45685.553263888891</v>
      </c>
      <c r="B149" s="15" t="s">
        <v>278</v>
      </c>
      <c r="C149" s="103">
        <v>45686.653773148151</v>
      </c>
      <c r="D149" s="104">
        <v>61.9</v>
      </c>
      <c r="E149" s="104"/>
      <c r="F149" s="80"/>
      <c r="G149" s="105" t="s">
        <v>14</v>
      </c>
      <c r="H149" s="15"/>
      <c r="I149" s="113"/>
    </row>
    <row r="150" spans="1:9" x14ac:dyDescent="0.35">
      <c r="A150" s="114">
        <v>45686.915034722224</v>
      </c>
      <c r="B150" s="115" t="s">
        <v>186</v>
      </c>
      <c r="C150" s="114">
        <v>45686.91505787037</v>
      </c>
      <c r="D150" s="116">
        <v>5201.2</v>
      </c>
      <c r="E150" s="116"/>
      <c r="F150" s="115" t="s">
        <v>279</v>
      </c>
      <c r="G150" s="117" t="s">
        <v>13</v>
      </c>
      <c r="H150" s="115"/>
      <c r="I150" s="113"/>
    </row>
    <row r="151" spans="1:9" x14ac:dyDescent="0.35">
      <c r="A151" s="114">
        <v>45686.915925925925</v>
      </c>
      <c r="B151" s="115" t="s">
        <v>93</v>
      </c>
      <c r="C151" s="114">
        <v>45686.915937500002</v>
      </c>
      <c r="D151" s="116">
        <v>5213.87</v>
      </c>
      <c r="E151" s="116"/>
      <c r="F151" s="115" t="s">
        <v>279</v>
      </c>
      <c r="G151" s="117" t="s">
        <v>13</v>
      </c>
      <c r="H151" s="115"/>
      <c r="I151" s="113"/>
    </row>
    <row r="152" spans="1:9" x14ac:dyDescent="0.35">
      <c r="A152" s="114">
        <v>45686.916597222225</v>
      </c>
      <c r="B152" s="115" t="s">
        <v>131</v>
      </c>
      <c r="C152" s="114">
        <v>45686.916608796295</v>
      </c>
      <c r="D152" s="116">
        <v>4375.25</v>
      </c>
      <c r="E152" s="116"/>
      <c r="F152" s="115" t="s">
        <v>279</v>
      </c>
      <c r="G152" s="117" t="s">
        <v>13</v>
      </c>
      <c r="H152" s="115"/>
      <c r="I152" s="113"/>
    </row>
    <row r="153" spans="1:9" x14ac:dyDescent="0.35">
      <c r="A153" s="114">
        <v>45686.917407407411</v>
      </c>
      <c r="B153" s="115" t="s">
        <v>101</v>
      </c>
      <c r="C153" s="114">
        <v>45686.91741898148</v>
      </c>
      <c r="D153" s="116">
        <v>4522.95</v>
      </c>
      <c r="E153" s="116"/>
      <c r="F153" s="115" t="s">
        <v>279</v>
      </c>
      <c r="G153" s="117" t="s">
        <v>13</v>
      </c>
      <c r="H153" s="115"/>
      <c r="I153" s="113"/>
    </row>
    <row r="154" spans="1:9" x14ac:dyDescent="0.35">
      <c r="A154" s="114">
        <v>45686.91810185185</v>
      </c>
      <c r="B154" s="115" t="s">
        <v>261</v>
      </c>
      <c r="C154" s="114">
        <v>45686.918113425927</v>
      </c>
      <c r="D154" s="116">
        <v>180</v>
      </c>
      <c r="E154" s="116"/>
      <c r="F154" s="115" t="s">
        <v>280</v>
      </c>
      <c r="G154" s="117" t="s">
        <v>13</v>
      </c>
      <c r="H154" s="115"/>
      <c r="I154" s="113"/>
    </row>
    <row r="155" spans="1:9" x14ac:dyDescent="0.35">
      <c r="A155" s="114">
        <v>45686.919525462959</v>
      </c>
      <c r="B155" s="115" t="s">
        <v>281</v>
      </c>
      <c r="C155" s="114">
        <v>45686.919548611113</v>
      </c>
      <c r="D155" s="116">
        <v>5640.15</v>
      </c>
      <c r="E155" s="116"/>
      <c r="F155" s="115" t="s">
        <v>279</v>
      </c>
      <c r="G155" s="117" t="s">
        <v>13</v>
      </c>
      <c r="H155" s="115"/>
      <c r="I155" s="113"/>
    </row>
    <row r="156" spans="1:9" x14ac:dyDescent="0.35">
      <c r="A156" s="109">
        <v>45687.172326388885</v>
      </c>
      <c r="B156" s="19" t="s">
        <v>192</v>
      </c>
      <c r="C156" s="109">
        <v>45687.172326388885</v>
      </c>
      <c r="D156" s="110"/>
      <c r="E156" s="110">
        <v>10368</v>
      </c>
      <c r="F156" s="19" t="s">
        <v>282</v>
      </c>
      <c r="G156" s="19" t="s">
        <v>9</v>
      </c>
      <c r="H156" s="19"/>
      <c r="I156" s="113"/>
    </row>
    <row r="157" spans="1:9" x14ac:dyDescent="0.35">
      <c r="A157" s="109">
        <v>45687.172615740739</v>
      </c>
      <c r="B157" s="19" t="s">
        <v>192</v>
      </c>
      <c r="C157" s="109">
        <v>45687.172615740739</v>
      </c>
      <c r="D157" s="110"/>
      <c r="E157" s="110">
        <v>1026</v>
      </c>
      <c r="F157" s="19" t="s">
        <v>283</v>
      </c>
      <c r="G157" s="19" t="s">
        <v>9</v>
      </c>
      <c r="H157" s="19"/>
      <c r="I157" s="113"/>
    </row>
    <row r="158" spans="1:9" x14ac:dyDescent="0.35">
      <c r="A158" s="109">
        <v>45687.172777777778</v>
      </c>
      <c r="B158" s="19" t="s">
        <v>192</v>
      </c>
      <c r="C158" s="109">
        <v>45687.172777777778</v>
      </c>
      <c r="D158" s="110"/>
      <c r="E158" s="110">
        <v>118.8</v>
      </c>
      <c r="F158" s="19" t="s">
        <v>284</v>
      </c>
      <c r="G158" s="19" t="s">
        <v>9</v>
      </c>
      <c r="H158" s="19"/>
      <c r="I158" s="113"/>
    </row>
    <row r="159" spans="1:9" x14ac:dyDescent="0.35">
      <c r="A159" s="109">
        <v>45687.327268518522</v>
      </c>
      <c r="B159" s="19" t="s">
        <v>159</v>
      </c>
      <c r="C159" s="109">
        <v>45687.327268518522</v>
      </c>
      <c r="D159" s="110"/>
      <c r="E159" s="110">
        <v>8640</v>
      </c>
      <c r="F159" s="19" t="s">
        <v>285</v>
      </c>
      <c r="G159" s="19" t="s">
        <v>9</v>
      </c>
      <c r="H159" s="19"/>
      <c r="I159" s="113"/>
    </row>
    <row r="160" spans="1:9" x14ac:dyDescent="0.35">
      <c r="A160" s="109">
        <v>45687.335659722223</v>
      </c>
      <c r="B160" s="19" t="s">
        <v>141</v>
      </c>
      <c r="C160" s="109">
        <v>45687.335659722223</v>
      </c>
      <c r="D160" s="110"/>
      <c r="E160" s="110">
        <v>5508</v>
      </c>
      <c r="F160" s="19" t="s">
        <v>286</v>
      </c>
      <c r="G160" s="19" t="s">
        <v>9</v>
      </c>
      <c r="H160" s="19"/>
      <c r="I160" s="113"/>
    </row>
    <row r="161" spans="1:9" x14ac:dyDescent="0.35">
      <c r="A161" s="114">
        <v>45687.553344907406</v>
      </c>
      <c r="B161" s="115" t="s">
        <v>287</v>
      </c>
      <c r="C161" s="114">
        <v>45687.553368055553</v>
      </c>
      <c r="D161" s="116">
        <v>5160.09</v>
      </c>
      <c r="E161" s="116"/>
      <c r="F161" s="115" t="s">
        <v>279</v>
      </c>
      <c r="G161" s="117" t="s">
        <v>13</v>
      </c>
      <c r="H161" s="115"/>
      <c r="I161" s="113"/>
    </row>
    <row r="162" spans="1:9" x14ac:dyDescent="0.35">
      <c r="A162" s="114">
        <v>45687.580509259256</v>
      </c>
      <c r="B162" s="115" t="s">
        <v>288</v>
      </c>
      <c r="C162" s="114">
        <v>45687.58053240741</v>
      </c>
      <c r="D162" s="116">
        <v>6028.43</v>
      </c>
      <c r="E162" s="116"/>
      <c r="F162" s="115" t="s">
        <v>279</v>
      </c>
      <c r="G162" s="117" t="s">
        <v>13</v>
      </c>
      <c r="H162" s="115" t="s">
        <v>293</v>
      </c>
      <c r="I162" s="113"/>
    </row>
    <row r="163" spans="1:9" x14ac:dyDescent="0.35">
      <c r="A163" s="103">
        <v>45686.305428240739</v>
      </c>
      <c r="B163" s="15" t="s">
        <v>289</v>
      </c>
      <c r="C163" s="103">
        <v>45687.609340277777</v>
      </c>
      <c r="D163" s="104">
        <v>48.02</v>
      </c>
      <c r="E163" s="104"/>
      <c r="F163" s="80"/>
      <c r="G163" s="105" t="s">
        <v>14</v>
      </c>
      <c r="H163" s="15"/>
      <c r="I163" s="113"/>
    </row>
    <row r="164" spans="1:9" x14ac:dyDescent="0.35">
      <c r="A164" s="103">
        <v>45687.61005787037</v>
      </c>
      <c r="B164" s="15" t="s">
        <v>88</v>
      </c>
      <c r="C164" s="103">
        <v>45687.61005787037</v>
      </c>
      <c r="D164" s="104">
        <v>0.49</v>
      </c>
      <c r="E164" s="104"/>
      <c r="F164" s="80" t="s">
        <v>145</v>
      </c>
      <c r="G164" s="105" t="s">
        <v>8</v>
      </c>
      <c r="H164" s="15"/>
      <c r="I164" s="113"/>
    </row>
    <row r="165" spans="1:9" x14ac:dyDescent="0.35">
      <c r="A165" s="103">
        <v>45684.524467592593</v>
      </c>
      <c r="B165" s="15" t="s">
        <v>290</v>
      </c>
      <c r="C165" s="103">
        <v>45687.619930555556</v>
      </c>
      <c r="D165" s="104">
        <v>44.8</v>
      </c>
      <c r="E165" s="104"/>
      <c r="F165" s="80"/>
      <c r="G165" s="105" t="s">
        <v>14</v>
      </c>
      <c r="H165" s="15"/>
      <c r="I165" s="113"/>
    </row>
    <row r="166" spans="1:9" x14ac:dyDescent="0.35">
      <c r="A166" s="109">
        <v>45688.073379629626</v>
      </c>
      <c r="B166" s="19" t="s">
        <v>291</v>
      </c>
      <c r="C166" s="109">
        <v>45688.073379629626</v>
      </c>
      <c r="D166" s="110"/>
      <c r="E166" s="110">
        <v>16644</v>
      </c>
      <c r="F166" s="19" t="s">
        <v>292</v>
      </c>
      <c r="G166" s="19" t="s">
        <v>9</v>
      </c>
      <c r="H166" s="19"/>
      <c r="I166" s="113"/>
    </row>
    <row r="167" spans="1:9" x14ac:dyDescent="0.35">
      <c r="A167" s="109">
        <v>45688.331724537034</v>
      </c>
      <c r="B167" s="19" t="s">
        <v>294</v>
      </c>
      <c r="C167" s="109">
        <v>45688.331724537034</v>
      </c>
      <c r="D167" s="110"/>
      <c r="E167" s="110">
        <v>13530</v>
      </c>
      <c r="F167" s="19"/>
      <c r="G167" s="19" t="s">
        <v>9</v>
      </c>
      <c r="H167" s="19"/>
      <c r="I167" s="113"/>
    </row>
    <row r="168" spans="1:9" x14ac:dyDescent="0.35">
      <c r="A168" s="114">
        <v>45688.610509259262</v>
      </c>
      <c r="B168" s="115" t="s">
        <v>295</v>
      </c>
      <c r="C168" s="114">
        <v>45688.610532407409</v>
      </c>
      <c r="D168" s="116">
        <v>6403.02</v>
      </c>
      <c r="E168" s="116"/>
      <c r="F168" s="115" t="s">
        <v>279</v>
      </c>
      <c r="G168" s="117" t="s">
        <v>13</v>
      </c>
      <c r="H168" s="115"/>
      <c r="I168" s="113"/>
    </row>
    <row r="169" spans="1:9" x14ac:dyDescent="0.35">
      <c r="A169" s="109">
        <v>45688.754699074074</v>
      </c>
      <c r="B169" s="19" t="s">
        <v>179</v>
      </c>
      <c r="C169" s="109">
        <v>45688.754699074074</v>
      </c>
      <c r="D169" s="110"/>
      <c r="E169" s="110">
        <v>2700</v>
      </c>
      <c r="F169" s="19" t="s">
        <v>296</v>
      </c>
      <c r="G169" s="19" t="s">
        <v>9</v>
      </c>
      <c r="H169" s="19"/>
      <c r="I169" s="113"/>
    </row>
    <row r="170" spans="1:9" x14ac:dyDescent="0.35">
      <c r="A170" s="109">
        <v>45688.780972222223</v>
      </c>
      <c r="B170" s="19" t="s">
        <v>164</v>
      </c>
      <c r="C170" s="109">
        <v>45688.780972222223</v>
      </c>
      <c r="D170" s="110"/>
      <c r="E170" s="110">
        <v>13356</v>
      </c>
      <c r="F170" s="19" t="s">
        <v>297</v>
      </c>
      <c r="G170" s="19" t="s">
        <v>9</v>
      </c>
      <c r="H170" s="19"/>
      <c r="I170" s="113"/>
    </row>
    <row r="171" spans="1:9" x14ac:dyDescent="0.35">
      <c r="A171" s="124"/>
      <c r="B171" s="125"/>
      <c r="C171" s="124"/>
      <c r="D171" s="125"/>
      <c r="E171" s="125"/>
      <c r="F171" s="125"/>
      <c r="G171" s="125"/>
      <c r="H171" s="125"/>
      <c r="I171" s="113"/>
    </row>
    <row r="172" spans="1:9" x14ac:dyDescent="0.35">
      <c r="A172" s="124"/>
      <c r="B172" s="125"/>
      <c r="C172" s="124"/>
      <c r="D172" s="125"/>
      <c r="E172" s="125"/>
      <c r="F172" s="125"/>
      <c r="G172" s="125"/>
      <c r="H172" s="125"/>
      <c r="I172" s="113"/>
    </row>
    <row r="173" spans="1:9" x14ac:dyDescent="0.35">
      <c r="A173" s="124"/>
      <c r="B173" s="125"/>
      <c r="C173" s="124"/>
      <c r="D173" s="125"/>
      <c r="E173" s="125"/>
      <c r="F173" s="125"/>
      <c r="G173" s="125"/>
      <c r="H173" s="125"/>
      <c r="I173" s="113"/>
    </row>
    <row r="174" spans="1:9" x14ac:dyDescent="0.35">
      <c r="A174" s="124"/>
      <c r="B174" s="125"/>
      <c r="C174" s="124"/>
      <c r="D174" s="125"/>
      <c r="E174" s="125"/>
      <c r="F174" s="125"/>
      <c r="G174" s="125"/>
      <c r="H174" s="125"/>
      <c r="I174" s="113"/>
    </row>
    <row r="175" spans="1:9" x14ac:dyDescent="0.35">
      <c r="A175" s="124"/>
      <c r="B175" s="125"/>
      <c r="C175" s="124"/>
      <c r="D175" s="125"/>
      <c r="E175" s="125"/>
      <c r="F175" s="125"/>
      <c r="G175" s="125"/>
      <c r="H175" s="125"/>
      <c r="I175" s="113"/>
    </row>
    <row r="176" spans="1:9" x14ac:dyDescent="0.35">
      <c r="A176" s="124"/>
      <c r="B176" s="125"/>
      <c r="C176" s="124"/>
      <c r="D176" s="125"/>
      <c r="E176" s="125"/>
      <c r="F176" s="125"/>
      <c r="G176" s="125"/>
      <c r="H176" s="125"/>
      <c r="I176" s="113"/>
    </row>
    <row r="177" spans="1:9" x14ac:dyDescent="0.35">
      <c r="A177" s="124"/>
      <c r="B177" s="125"/>
      <c r="C177" s="124"/>
      <c r="D177" s="125"/>
      <c r="E177" s="125"/>
      <c r="F177" s="125"/>
      <c r="G177" s="125"/>
      <c r="H177" s="125"/>
      <c r="I177" s="113"/>
    </row>
    <row r="178" spans="1:9" x14ac:dyDescent="0.35">
      <c r="A178" s="124"/>
      <c r="B178" s="125"/>
      <c r="C178" s="124"/>
      <c r="D178" s="125"/>
      <c r="E178" s="125"/>
      <c r="F178" s="125"/>
      <c r="G178" s="125"/>
      <c r="H178" s="125"/>
      <c r="I178" s="113"/>
    </row>
    <row r="179" spans="1:9" x14ac:dyDescent="0.35">
      <c r="A179" s="124"/>
      <c r="B179" s="125"/>
      <c r="C179" s="124"/>
      <c r="D179" s="125"/>
      <c r="E179" s="125"/>
      <c r="F179" s="125"/>
      <c r="G179" s="125"/>
      <c r="H179" s="125"/>
      <c r="I179" s="113"/>
    </row>
    <row r="180" spans="1:9" x14ac:dyDescent="0.35">
      <c r="A180" s="124"/>
      <c r="B180" s="125"/>
      <c r="C180" s="124"/>
      <c r="D180" s="125"/>
      <c r="E180" s="125"/>
      <c r="F180" s="125"/>
      <c r="G180" s="125"/>
      <c r="H180" s="125"/>
      <c r="I180" s="113"/>
    </row>
    <row r="181" spans="1:9" x14ac:dyDescent="0.35">
      <c r="A181" s="124"/>
      <c r="B181" s="125"/>
      <c r="C181" s="124"/>
      <c r="D181" s="125"/>
      <c r="E181" s="125"/>
      <c r="F181" s="125"/>
      <c r="G181" s="125"/>
      <c r="H181" s="125"/>
      <c r="I181" s="113"/>
    </row>
    <row r="182" spans="1:9" x14ac:dyDescent="0.35">
      <c r="A182" s="124"/>
      <c r="B182" s="125"/>
      <c r="C182" s="124"/>
      <c r="D182" s="125"/>
      <c r="E182" s="125"/>
      <c r="F182" s="125"/>
      <c r="G182" s="125"/>
      <c r="H182" s="125"/>
      <c r="I182" s="113"/>
    </row>
    <row r="183" spans="1:9" x14ac:dyDescent="0.35">
      <c r="A183" s="124"/>
      <c r="B183" s="125"/>
      <c r="C183" s="124"/>
      <c r="D183" s="125"/>
      <c r="E183" s="125"/>
      <c r="F183" s="125"/>
      <c r="G183" s="125"/>
      <c r="H183" s="125"/>
      <c r="I183" s="113"/>
    </row>
    <row r="184" spans="1:9" x14ac:dyDescent="0.35">
      <c r="A184" s="124"/>
      <c r="B184" s="125"/>
      <c r="C184" s="124"/>
      <c r="D184" s="125"/>
      <c r="E184" s="125"/>
      <c r="F184" s="125"/>
      <c r="G184" s="125"/>
      <c r="H184" s="125"/>
      <c r="I184" s="113"/>
    </row>
    <row r="185" spans="1:9" x14ac:dyDescent="0.35">
      <c r="A185" s="124"/>
      <c r="B185" s="125"/>
      <c r="C185" s="124"/>
      <c r="D185" s="125"/>
      <c r="E185" s="125"/>
      <c r="F185" s="125"/>
      <c r="G185" s="125"/>
      <c r="H185" s="125"/>
      <c r="I185" s="113"/>
    </row>
    <row r="186" spans="1:9" x14ac:dyDescent="0.35">
      <c r="A186" s="124"/>
      <c r="B186" s="125"/>
      <c r="C186" s="124"/>
      <c r="D186" s="125"/>
      <c r="E186" s="125"/>
      <c r="F186" s="125"/>
      <c r="G186" s="125"/>
      <c r="H186" s="125"/>
      <c r="I186" s="113"/>
    </row>
    <row r="187" spans="1:9" x14ac:dyDescent="0.35">
      <c r="A187" s="124"/>
      <c r="B187" s="125"/>
      <c r="C187" s="124"/>
      <c r="D187" s="125"/>
      <c r="E187" s="125"/>
      <c r="F187" s="125"/>
      <c r="G187" s="125"/>
      <c r="H187" s="125"/>
      <c r="I187" s="113"/>
    </row>
    <row r="188" spans="1:9" x14ac:dyDescent="0.35">
      <c r="A188" s="124"/>
      <c r="B188" s="125"/>
      <c r="C188" s="124"/>
      <c r="D188" s="125"/>
      <c r="E188" s="125"/>
      <c r="F188" s="125"/>
      <c r="G188" s="125"/>
      <c r="H188" s="125"/>
      <c r="I188" s="113"/>
    </row>
    <row r="189" spans="1:9" x14ac:dyDescent="0.35">
      <c r="A189" s="124"/>
      <c r="B189" s="125"/>
      <c r="C189" s="124"/>
      <c r="D189" s="125"/>
      <c r="E189" s="125"/>
      <c r="F189" s="125"/>
      <c r="G189" s="125"/>
      <c r="H189" s="125"/>
      <c r="I189" s="113"/>
    </row>
    <row r="190" spans="1:9" x14ac:dyDescent="0.35">
      <c r="A190" s="124"/>
      <c r="B190" s="125"/>
      <c r="C190" s="124"/>
      <c r="D190" s="125"/>
      <c r="E190" s="125"/>
      <c r="F190" s="125"/>
      <c r="G190" s="125"/>
      <c r="H190" s="125"/>
      <c r="I190" s="113"/>
    </row>
    <row r="191" spans="1:9" x14ac:dyDescent="0.35">
      <c r="A191" s="124"/>
      <c r="B191" s="125"/>
      <c r="C191" s="124"/>
      <c r="D191" s="125"/>
      <c r="E191" s="125"/>
      <c r="F191" s="125"/>
      <c r="G191" s="125"/>
      <c r="H191" s="125"/>
      <c r="I191" s="113"/>
    </row>
    <row r="192" spans="1:9" x14ac:dyDescent="0.35">
      <c r="A192" s="124"/>
      <c r="B192" s="125"/>
      <c r="C192" s="124"/>
      <c r="D192" s="125"/>
      <c r="E192" s="125"/>
      <c r="F192" s="125"/>
      <c r="G192" s="125"/>
      <c r="H192" s="125"/>
      <c r="I192" s="113"/>
    </row>
    <row r="193" spans="1:9" x14ac:dyDescent="0.35">
      <c r="A193" s="124"/>
      <c r="B193" s="125"/>
      <c r="C193" s="124"/>
      <c r="D193" s="125"/>
      <c r="E193" s="125"/>
      <c r="F193" s="125"/>
      <c r="G193" s="125"/>
      <c r="H193" s="125"/>
      <c r="I193" s="113"/>
    </row>
    <row r="194" spans="1:9" x14ac:dyDescent="0.35">
      <c r="A194" s="124"/>
      <c r="B194" s="125"/>
      <c r="C194" s="124"/>
      <c r="D194" s="125"/>
      <c r="E194" s="125"/>
      <c r="F194" s="125"/>
      <c r="G194" s="125"/>
      <c r="H194" s="125"/>
      <c r="I194" s="113"/>
    </row>
    <row r="195" spans="1:9" x14ac:dyDescent="0.35">
      <c r="A195" s="124"/>
      <c r="B195" s="125"/>
      <c r="C195" s="124"/>
      <c r="D195" s="125"/>
      <c r="E195" s="125"/>
      <c r="F195" s="125"/>
      <c r="G195" s="125"/>
      <c r="H195" s="125"/>
      <c r="I195" s="113"/>
    </row>
    <row r="196" spans="1:9" x14ac:dyDescent="0.35">
      <c r="A196" s="124"/>
      <c r="B196" s="125"/>
      <c r="C196" s="124"/>
      <c r="D196" s="125"/>
      <c r="E196" s="125"/>
      <c r="F196" s="125"/>
      <c r="G196" s="125"/>
      <c r="H196" s="125"/>
      <c r="I196" s="113"/>
    </row>
    <row r="197" spans="1:9" x14ac:dyDescent="0.35">
      <c r="A197" s="124"/>
      <c r="B197" s="125"/>
      <c r="C197" s="124"/>
      <c r="D197" s="125"/>
      <c r="E197" s="125"/>
      <c r="F197" s="125"/>
      <c r="G197" s="125"/>
      <c r="H197" s="125"/>
      <c r="I197" s="113"/>
    </row>
    <row r="198" spans="1:9" x14ac:dyDescent="0.35">
      <c r="A198" s="124"/>
      <c r="B198" s="125"/>
      <c r="C198" s="124"/>
      <c r="D198" s="125"/>
      <c r="E198" s="125"/>
      <c r="F198" s="125"/>
      <c r="G198" s="125"/>
      <c r="H198" s="125"/>
      <c r="I198" s="113"/>
    </row>
    <row r="199" spans="1:9" x14ac:dyDescent="0.35">
      <c r="A199" s="124"/>
      <c r="B199" s="125"/>
      <c r="C199" s="124"/>
      <c r="D199" s="125"/>
      <c r="E199" s="125"/>
      <c r="F199" s="126"/>
      <c r="G199" s="125"/>
      <c r="H199" s="125"/>
      <c r="I199" s="113"/>
    </row>
    <row r="200" spans="1:9" x14ac:dyDescent="0.35">
      <c r="A200" s="124"/>
      <c r="B200" s="125"/>
      <c r="C200" s="124"/>
      <c r="D200" s="125"/>
      <c r="E200" s="125"/>
      <c r="F200" s="126"/>
      <c r="G200" s="125"/>
      <c r="H200" s="125"/>
      <c r="I200" s="113"/>
    </row>
    <row r="201" spans="1:9" x14ac:dyDescent="0.35">
      <c r="A201" s="124"/>
      <c r="B201" s="125"/>
      <c r="C201" s="124"/>
      <c r="D201" s="125"/>
      <c r="E201" s="125"/>
      <c r="F201" s="126"/>
      <c r="G201" s="125"/>
      <c r="H201" s="125"/>
      <c r="I201" s="113"/>
    </row>
    <row r="202" spans="1:9" x14ac:dyDescent="0.35">
      <c r="A202" s="124"/>
      <c r="B202" s="125"/>
      <c r="C202" s="124"/>
      <c r="D202" s="125"/>
      <c r="E202" s="125"/>
      <c r="F202" s="126"/>
      <c r="G202" s="125"/>
      <c r="H202" s="125"/>
      <c r="I202" s="113"/>
    </row>
    <row r="203" spans="1:9" x14ac:dyDescent="0.35">
      <c r="A203" s="124"/>
      <c r="B203" s="125"/>
      <c r="C203" s="124"/>
      <c r="D203" s="125"/>
      <c r="E203" s="125"/>
      <c r="F203" s="126"/>
      <c r="G203" s="125"/>
      <c r="H203" s="125"/>
      <c r="I203" s="113"/>
    </row>
    <row r="204" spans="1:9" x14ac:dyDescent="0.35">
      <c r="A204" s="124"/>
      <c r="B204" s="125"/>
      <c r="C204" s="124"/>
      <c r="D204" s="125"/>
      <c r="E204" s="125"/>
      <c r="F204" s="126"/>
      <c r="G204" s="125"/>
      <c r="H204" s="125"/>
      <c r="I204" s="113"/>
    </row>
    <row r="205" spans="1:9" x14ac:dyDescent="0.35">
      <c r="A205" s="124"/>
      <c r="B205" s="125"/>
      <c r="C205" s="124"/>
      <c r="D205" s="125"/>
      <c r="E205" s="125"/>
      <c r="F205" s="126"/>
      <c r="G205" s="125"/>
      <c r="H205" s="125"/>
      <c r="I205" s="113"/>
    </row>
    <row r="206" spans="1:9" x14ac:dyDescent="0.35">
      <c r="A206" s="124"/>
      <c r="B206" s="125"/>
      <c r="C206" s="124"/>
      <c r="D206" s="125"/>
      <c r="E206" s="125"/>
      <c r="F206" s="126"/>
      <c r="G206" s="125"/>
      <c r="H206" s="125"/>
      <c r="I206" s="113"/>
    </row>
    <row r="207" spans="1:9" x14ac:dyDescent="0.35">
      <c r="A207" s="124"/>
      <c r="B207" s="125"/>
      <c r="C207" s="124"/>
      <c r="D207" s="125"/>
      <c r="E207" s="125"/>
      <c r="F207" s="126"/>
      <c r="G207" s="125"/>
      <c r="H207" s="125"/>
      <c r="I207" s="113"/>
    </row>
    <row r="208" spans="1:9" x14ac:dyDescent="0.35">
      <c r="A208" s="124"/>
      <c r="B208" s="125"/>
      <c r="C208" s="124"/>
      <c r="D208" s="125"/>
      <c r="E208" s="125"/>
      <c r="F208" s="126"/>
      <c r="G208" s="125"/>
      <c r="H208" s="125"/>
      <c r="I208" s="113"/>
    </row>
    <row r="209" spans="1:9" x14ac:dyDescent="0.35">
      <c r="A209" s="124"/>
      <c r="B209" s="125"/>
      <c r="C209" s="124"/>
      <c r="D209" s="125"/>
      <c r="E209" s="125"/>
      <c r="F209" s="126"/>
      <c r="G209" s="125"/>
      <c r="H209" s="125"/>
      <c r="I209" s="113"/>
    </row>
    <row r="210" spans="1:9" x14ac:dyDescent="0.35">
      <c r="A210" s="124"/>
      <c r="B210" s="125"/>
      <c r="C210" s="124"/>
      <c r="D210" s="125"/>
      <c r="E210" s="125"/>
      <c r="F210" s="126"/>
      <c r="G210" s="125"/>
      <c r="H210" s="125"/>
      <c r="I210" s="113"/>
    </row>
    <row r="211" spans="1:9" x14ac:dyDescent="0.35">
      <c r="A211" s="124"/>
      <c r="B211" s="125"/>
      <c r="C211" s="124"/>
      <c r="D211" s="125"/>
      <c r="E211" s="125"/>
      <c r="F211" s="126"/>
      <c r="G211" s="125"/>
      <c r="H211" s="125"/>
      <c r="I211" s="113"/>
    </row>
    <row r="212" spans="1:9" x14ac:dyDescent="0.35">
      <c r="A212" s="124"/>
      <c r="B212" s="125"/>
      <c r="C212" s="124"/>
      <c r="D212" s="125"/>
      <c r="E212" s="125"/>
      <c r="F212" s="126"/>
      <c r="G212" s="125"/>
      <c r="H212" s="125"/>
      <c r="I212" s="113"/>
    </row>
    <row r="213" spans="1:9" x14ac:dyDescent="0.35">
      <c r="A213" s="124"/>
      <c r="B213" s="125"/>
      <c r="C213" s="124"/>
      <c r="D213" s="125"/>
      <c r="E213" s="125"/>
      <c r="F213" s="126"/>
      <c r="G213" s="125"/>
      <c r="H213" s="125"/>
      <c r="I213" s="113"/>
    </row>
    <row r="214" spans="1:9" x14ac:dyDescent="0.35">
      <c r="A214" s="124"/>
      <c r="B214" s="125"/>
      <c r="C214" s="124"/>
      <c r="D214" s="125"/>
      <c r="E214" s="125"/>
      <c r="F214" s="126"/>
      <c r="G214" s="125"/>
      <c r="H214" s="125"/>
      <c r="I214" s="113"/>
    </row>
    <row r="215" spans="1:9" x14ac:dyDescent="0.35">
      <c r="A215" s="124"/>
      <c r="B215" s="125"/>
      <c r="C215" s="124"/>
      <c r="D215" s="125"/>
      <c r="E215" s="125"/>
      <c r="F215" s="126"/>
      <c r="G215" s="125"/>
      <c r="H215" s="125"/>
      <c r="I215" s="113"/>
    </row>
    <row r="216" spans="1:9" x14ac:dyDescent="0.35">
      <c r="A216" s="124"/>
      <c r="B216" s="125"/>
      <c r="C216" s="124"/>
      <c r="D216" s="125"/>
      <c r="E216" s="125"/>
      <c r="F216" s="126"/>
      <c r="G216" s="125"/>
      <c r="H216" s="125"/>
      <c r="I216" s="113"/>
    </row>
    <row r="217" spans="1:9" x14ac:dyDescent="0.35">
      <c r="A217" s="124"/>
      <c r="B217" s="125"/>
      <c r="C217" s="124"/>
      <c r="D217" s="125"/>
      <c r="E217" s="125"/>
      <c r="F217" s="126"/>
      <c r="G217" s="125"/>
      <c r="H217" s="125"/>
      <c r="I217" s="113"/>
    </row>
    <row r="218" spans="1:9" x14ac:dyDescent="0.35">
      <c r="A218" s="124"/>
      <c r="B218" s="125"/>
      <c r="C218" s="124"/>
      <c r="D218" s="125"/>
      <c r="E218" s="125"/>
      <c r="F218" s="126"/>
      <c r="G218" s="125"/>
      <c r="H218" s="125"/>
      <c r="I218" s="113"/>
    </row>
    <row r="219" spans="1:9" x14ac:dyDescent="0.35">
      <c r="A219" s="124"/>
      <c r="B219" s="125"/>
      <c r="C219" s="124"/>
      <c r="D219" s="125"/>
      <c r="E219" s="125"/>
      <c r="F219" s="126"/>
      <c r="G219" s="125"/>
      <c r="H219" s="125"/>
      <c r="I219" s="113"/>
    </row>
    <row r="220" spans="1:9" x14ac:dyDescent="0.35">
      <c r="A220" s="124"/>
      <c r="B220" s="125"/>
      <c r="C220" s="124"/>
      <c r="D220" s="125"/>
      <c r="E220" s="125"/>
      <c r="F220" s="126"/>
      <c r="G220" s="125"/>
      <c r="H220" s="125"/>
      <c r="I220" s="113"/>
    </row>
    <row r="221" spans="1:9" x14ac:dyDescent="0.35">
      <c r="A221" s="124"/>
      <c r="B221" s="125"/>
      <c r="C221" s="124"/>
      <c r="D221" s="125"/>
      <c r="E221" s="125"/>
      <c r="F221" s="126"/>
      <c r="G221" s="125"/>
      <c r="H221" s="125"/>
      <c r="I221" s="113"/>
    </row>
    <row r="222" spans="1:9" x14ac:dyDescent="0.35">
      <c r="A222" s="124"/>
      <c r="B222" s="125"/>
      <c r="C222" s="124"/>
      <c r="D222" s="125"/>
      <c r="E222" s="125"/>
      <c r="F222" s="126"/>
      <c r="G222" s="125"/>
      <c r="H222" s="125"/>
      <c r="I222" s="113"/>
    </row>
    <row r="223" spans="1:9" x14ac:dyDescent="0.35">
      <c r="A223" s="124"/>
      <c r="B223" s="125"/>
      <c r="C223" s="124"/>
      <c r="D223" s="125"/>
      <c r="E223" s="125"/>
      <c r="F223" s="126"/>
      <c r="G223" s="125"/>
      <c r="H223" s="125"/>
      <c r="I223" s="113"/>
    </row>
    <row r="224" spans="1:9" x14ac:dyDescent="0.35">
      <c r="A224" s="124"/>
      <c r="B224" s="125"/>
      <c r="C224" s="124"/>
      <c r="D224" s="125"/>
      <c r="E224" s="125"/>
      <c r="F224" s="126"/>
      <c r="G224" s="125"/>
      <c r="H224" s="125"/>
      <c r="I224" s="113"/>
    </row>
    <row r="225" spans="1:9" x14ac:dyDescent="0.35">
      <c r="A225" s="124"/>
      <c r="B225" s="125"/>
      <c r="C225" s="124"/>
      <c r="D225" s="125"/>
      <c r="E225" s="125"/>
      <c r="F225" s="126"/>
      <c r="G225" s="125"/>
      <c r="H225" s="125"/>
      <c r="I225" s="113"/>
    </row>
    <row r="226" spans="1:9" x14ac:dyDescent="0.35">
      <c r="A226" s="124"/>
      <c r="B226" s="125"/>
      <c r="C226" s="124"/>
      <c r="D226" s="125"/>
      <c r="E226" s="125"/>
      <c r="F226" s="126"/>
      <c r="G226" s="125"/>
      <c r="H226" s="125"/>
      <c r="I226" s="113"/>
    </row>
    <row r="227" spans="1:9" x14ac:dyDescent="0.35">
      <c r="A227" s="124"/>
      <c r="B227" s="125"/>
      <c r="C227" s="124"/>
      <c r="D227" s="125"/>
      <c r="E227" s="125"/>
      <c r="F227" s="126"/>
      <c r="G227" s="125"/>
      <c r="H227" s="125"/>
      <c r="I227" s="113"/>
    </row>
    <row r="228" spans="1:9" x14ac:dyDescent="0.35">
      <c r="A228" s="124"/>
      <c r="B228" s="125"/>
      <c r="C228" s="124"/>
      <c r="D228" s="125"/>
      <c r="E228" s="125"/>
      <c r="F228" s="126"/>
      <c r="G228" s="125"/>
      <c r="H228" s="125"/>
      <c r="I228" s="113"/>
    </row>
    <row r="229" spans="1:9" x14ac:dyDescent="0.35">
      <c r="A229" s="124"/>
      <c r="B229" s="125"/>
      <c r="C229" s="124"/>
      <c r="D229" s="125"/>
      <c r="E229" s="125"/>
      <c r="F229" s="126"/>
      <c r="G229" s="125"/>
      <c r="H229" s="125"/>
      <c r="I229" s="113"/>
    </row>
    <row r="230" spans="1:9" x14ac:dyDescent="0.35">
      <c r="A230" s="124"/>
      <c r="B230" s="125"/>
      <c r="C230" s="124"/>
      <c r="D230" s="125"/>
      <c r="E230" s="125"/>
      <c r="F230" s="126"/>
      <c r="G230" s="125"/>
      <c r="H230" s="125"/>
      <c r="I230" s="113"/>
    </row>
    <row r="231" spans="1:9" x14ac:dyDescent="0.35">
      <c r="A231" s="124"/>
      <c r="B231" s="125"/>
      <c r="C231" s="124"/>
      <c r="D231" s="125"/>
      <c r="E231" s="125"/>
      <c r="F231" s="126"/>
      <c r="G231" s="125"/>
      <c r="H231" s="125"/>
      <c r="I231" s="113"/>
    </row>
    <row r="232" spans="1:9" x14ac:dyDescent="0.35">
      <c r="A232" s="124"/>
      <c r="B232" s="125"/>
      <c r="C232" s="124"/>
      <c r="D232" s="125"/>
      <c r="E232" s="125"/>
      <c r="F232" s="126"/>
      <c r="G232" s="125"/>
      <c r="H232" s="125"/>
      <c r="I232" s="113"/>
    </row>
    <row r="233" spans="1:9" x14ac:dyDescent="0.35">
      <c r="A233" s="124"/>
      <c r="B233" s="125"/>
      <c r="C233" s="124"/>
      <c r="D233" s="125"/>
      <c r="E233" s="125"/>
      <c r="F233" s="126"/>
      <c r="G233" s="125"/>
      <c r="H233" s="125"/>
      <c r="I233" s="113"/>
    </row>
    <row r="234" spans="1:9" x14ac:dyDescent="0.35">
      <c r="A234" s="124"/>
      <c r="B234" s="125"/>
      <c r="C234" s="124"/>
      <c r="D234" s="125"/>
      <c r="E234" s="125"/>
      <c r="F234" s="126"/>
      <c r="G234" s="125"/>
      <c r="H234" s="125"/>
      <c r="I234" s="113"/>
    </row>
    <row r="235" spans="1:9" x14ac:dyDescent="0.35">
      <c r="A235" s="124"/>
      <c r="B235" s="125"/>
      <c r="C235" s="124"/>
      <c r="D235" s="125"/>
      <c r="E235" s="125"/>
      <c r="F235" s="125"/>
      <c r="G235" s="125"/>
      <c r="H235" s="125"/>
      <c r="I235" s="113"/>
    </row>
    <row r="236" spans="1:9" x14ac:dyDescent="0.35">
      <c r="A236" s="124"/>
      <c r="B236" s="125"/>
      <c r="C236" s="124"/>
      <c r="D236" s="125"/>
      <c r="E236" s="125"/>
      <c r="F236" s="126"/>
      <c r="G236" s="125"/>
      <c r="H236" s="125"/>
      <c r="I236" s="113"/>
    </row>
    <row r="237" spans="1:9" x14ac:dyDescent="0.35">
      <c r="A237" s="124"/>
      <c r="B237" s="125"/>
      <c r="C237" s="124"/>
      <c r="D237" s="125"/>
      <c r="E237" s="125"/>
      <c r="F237" s="125"/>
      <c r="G237" s="125"/>
      <c r="H237" s="125"/>
      <c r="I237" s="113"/>
    </row>
    <row r="238" spans="1:9" x14ac:dyDescent="0.35">
      <c r="A238" s="124"/>
      <c r="B238" s="125"/>
      <c r="C238" s="124"/>
      <c r="D238" s="125"/>
      <c r="E238" s="125"/>
      <c r="F238" s="126"/>
      <c r="G238" s="125"/>
      <c r="H238" s="125"/>
      <c r="I238" s="113"/>
    </row>
    <row r="239" spans="1:9" x14ac:dyDescent="0.35">
      <c r="A239" s="124"/>
      <c r="B239" s="125"/>
      <c r="C239" s="124"/>
      <c r="D239" s="125"/>
      <c r="E239" s="125"/>
      <c r="F239" s="125"/>
      <c r="G239" s="125"/>
      <c r="H239" s="125"/>
      <c r="I239" s="113"/>
    </row>
    <row r="240" spans="1:9" x14ac:dyDescent="0.35">
      <c r="A240" s="124"/>
      <c r="B240" s="125"/>
      <c r="C240" s="124"/>
      <c r="D240" s="125"/>
      <c r="E240" s="125"/>
      <c r="F240" s="125"/>
      <c r="G240" s="125"/>
      <c r="H240" s="125"/>
      <c r="I240" s="113"/>
    </row>
    <row r="241" spans="1:9" x14ac:dyDescent="0.35">
      <c r="A241" s="124"/>
      <c r="B241" s="125"/>
      <c r="C241" s="124"/>
      <c r="D241" s="125"/>
      <c r="E241" s="125"/>
      <c r="F241" s="126"/>
      <c r="G241" s="125"/>
      <c r="H241" s="125"/>
      <c r="I241" s="113"/>
    </row>
    <row r="242" spans="1:9" x14ac:dyDescent="0.35">
      <c r="A242" s="124"/>
      <c r="B242" s="125"/>
      <c r="C242" s="124"/>
      <c r="D242" s="125"/>
      <c r="E242" s="125"/>
      <c r="F242" s="125"/>
      <c r="G242" s="125"/>
      <c r="H242" s="125"/>
      <c r="I242" s="113"/>
    </row>
    <row r="243" spans="1:9" x14ac:dyDescent="0.35">
      <c r="A243" s="124"/>
      <c r="B243" s="125"/>
      <c r="C243" s="124"/>
      <c r="D243" s="125"/>
      <c r="E243" s="125"/>
      <c r="F243" s="126"/>
      <c r="G243" s="125"/>
      <c r="H243" s="125"/>
      <c r="I243" s="113"/>
    </row>
    <row r="244" spans="1:9" x14ac:dyDescent="0.35">
      <c r="A244" s="124"/>
      <c r="B244" s="125"/>
      <c r="C244" s="124"/>
      <c r="D244" s="125"/>
      <c r="E244" s="125"/>
      <c r="F244" s="126"/>
      <c r="G244" s="125"/>
      <c r="H244" s="125"/>
      <c r="I244" s="113"/>
    </row>
    <row r="245" spans="1:9" x14ac:dyDescent="0.35">
      <c r="A245" s="124"/>
      <c r="B245" s="125"/>
      <c r="C245" s="124"/>
      <c r="D245" s="125"/>
      <c r="E245" s="125"/>
      <c r="F245" s="125"/>
      <c r="G245" s="125"/>
      <c r="H245" s="125"/>
      <c r="I245" s="113"/>
    </row>
    <row r="246" spans="1:9" x14ac:dyDescent="0.35">
      <c r="A246" s="124"/>
      <c r="B246" s="125"/>
      <c r="C246" s="124"/>
      <c r="D246" s="125"/>
      <c r="E246" s="125"/>
      <c r="F246" s="126"/>
      <c r="G246" s="125"/>
      <c r="H246" s="125"/>
      <c r="I246" s="113"/>
    </row>
    <row r="247" spans="1:9" x14ac:dyDescent="0.35">
      <c r="A247" s="124"/>
      <c r="B247" s="125"/>
      <c r="C247" s="124"/>
      <c r="D247" s="125"/>
      <c r="E247" s="125"/>
      <c r="F247" s="125"/>
      <c r="G247" s="125"/>
      <c r="H247" s="125"/>
      <c r="I247" s="113"/>
    </row>
    <row r="248" spans="1:9" x14ac:dyDescent="0.35">
      <c r="A248" s="124"/>
      <c r="B248" s="125"/>
      <c r="C248" s="124"/>
      <c r="D248" s="125"/>
      <c r="E248" s="125"/>
      <c r="F248" s="126"/>
      <c r="G248" s="125"/>
      <c r="H248" s="125"/>
      <c r="I248" s="113"/>
    </row>
    <row r="249" spans="1:9" x14ac:dyDescent="0.35">
      <c r="A249" s="124"/>
      <c r="B249" s="125"/>
      <c r="C249" s="124"/>
      <c r="D249" s="125"/>
      <c r="E249" s="125"/>
      <c r="F249" s="125"/>
      <c r="G249" s="125"/>
      <c r="H249" s="125"/>
      <c r="I249" s="113"/>
    </row>
    <row r="250" spans="1:9" x14ac:dyDescent="0.35">
      <c r="A250" s="124"/>
      <c r="B250" s="125"/>
      <c r="C250" s="124"/>
      <c r="D250" s="125"/>
      <c r="E250" s="125"/>
      <c r="F250" s="126"/>
      <c r="G250" s="125"/>
      <c r="H250" s="125"/>
      <c r="I250" s="113"/>
    </row>
    <row r="251" spans="1:9" x14ac:dyDescent="0.35">
      <c r="A251" s="124"/>
      <c r="B251" s="125"/>
      <c r="C251" s="124"/>
      <c r="D251" s="125"/>
      <c r="E251" s="125"/>
      <c r="F251" s="125"/>
      <c r="G251" s="125"/>
      <c r="H251" s="125"/>
      <c r="I251" s="113"/>
    </row>
    <row r="252" spans="1:9" x14ac:dyDescent="0.35">
      <c r="A252" s="124"/>
      <c r="B252" s="125"/>
      <c r="C252" s="124"/>
      <c r="D252" s="125"/>
      <c r="E252" s="125"/>
      <c r="F252" s="126"/>
      <c r="G252" s="125"/>
      <c r="H252" s="125"/>
      <c r="I252" s="113"/>
    </row>
    <row r="253" spans="1:9" x14ac:dyDescent="0.35">
      <c r="A253" s="124"/>
      <c r="B253" s="125"/>
      <c r="C253" s="124"/>
      <c r="D253" s="125"/>
      <c r="E253" s="125"/>
      <c r="F253" s="126"/>
      <c r="G253" s="125"/>
      <c r="H253" s="125"/>
      <c r="I253" s="113"/>
    </row>
    <row r="254" spans="1:9" x14ac:dyDescent="0.35">
      <c r="A254" s="124"/>
      <c r="B254" s="125"/>
      <c r="C254" s="124"/>
      <c r="D254" s="125"/>
      <c r="E254" s="125"/>
      <c r="F254" s="125"/>
      <c r="G254" s="125"/>
      <c r="H254" s="125"/>
      <c r="I254" s="113"/>
    </row>
    <row r="255" spans="1:9" x14ac:dyDescent="0.35">
      <c r="A255" s="124"/>
      <c r="B255" s="125"/>
      <c r="C255" s="124"/>
      <c r="D255" s="125"/>
      <c r="E255" s="125"/>
      <c r="F255" s="125"/>
      <c r="G255" s="125"/>
      <c r="H255" s="125"/>
      <c r="I255" s="113"/>
    </row>
    <row r="256" spans="1:9" x14ac:dyDescent="0.35">
      <c r="A256" s="124"/>
      <c r="B256" s="125"/>
      <c r="C256" s="124"/>
      <c r="D256" s="125"/>
      <c r="E256" s="125"/>
      <c r="F256" s="125"/>
      <c r="G256" s="125"/>
      <c r="H256" s="125"/>
      <c r="I256" s="113"/>
    </row>
    <row r="257" spans="1:9" x14ac:dyDescent="0.35">
      <c r="A257" s="124"/>
      <c r="B257" s="125"/>
      <c r="C257" s="124"/>
      <c r="D257" s="125"/>
      <c r="E257" s="125"/>
      <c r="F257" s="125"/>
      <c r="G257" s="125"/>
      <c r="H257" s="125"/>
      <c r="I257" s="113"/>
    </row>
    <row r="258" spans="1:9" x14ac:dyDescent="0.35">
      <c r="A258" s="124"/>
      <c r="B258" s="125"/>
      <c r="C258" s="124"/>
      <c r="D258" s="125"/>
      <c r="E258" s="125"/>
      <c r="F258" s="125"/>
      <c r="G258" s="125"/>
      <c r="H258" s="125"/>
      <c r="I258" s="113"/>
    </row>
    <row r="259" spans="1:9" x14ac:dyDescent="0.35">
      <c r="A259" s="124"/>
      <c r="B259" s="125"/>
      <c r="C259" s="124"/>
      <c r="D259" s="125"/>
      <c r="E259" s="125"/>
      <c r="F259" s="125"/>
      <c r="G259" s="125"/>
      <c r="H259" s="125"/>
      <c r="I259" s="113"/>
    </row>
    <row r="260" spans="1:9" x14ac:dyDescent="0.35">
      <c r="A260" s="124"/>
      <c r="B260" s="125"/>
      <c r="C260" s="124"/>
      <c r="D260" s="125"/>
      <c r="E260" s="125"/>
      <c r="F260" s="126"/>
      <c r="G260" s="125"/>
      <c r="H260" s="125"/>
      <c r="I260" s="113"/>
    </row>
    <row r="261" spans="1:9" x14ac:dyDescent="0.35">
      <c r="A261" s="124"/>
      <c r="B261" s="125"/>
      <c r="C261" s="124"/>
      <c r="D261" s="125"/>
      <c r="E261" s="125"/>
      <c r="F261" s="126"/>
      <c r="G261" s="125"/>
      <c r="H261" s="125"/>
      <c r="I261" s="113"/>
    </row>
    <row r="262" spans="1:9" x14ac:dyDescent="0.35">
      <c r="A262" s="124"/>
      <c r="B262" s="125"/>
      <c r="C262" s="124"/>
      <c r="D262" s="125"/>
      <c r="E262" s="125"/>
      <c r="F262" s="126"/>
      <c r="G262" s="125"/>
      <c r="H262" s="125"/>
      <c r="I262" s="113"/>
    </row>
    <row r="263" spans="1:9" x14ac:dyDescent="0.35">
      <c r="A263" s="124"/>
      <c r="B263" s="125"/>
      <c r="C263" s="124"/>
      <c r="D263" s="125"/>
      <c r="E263" s="125"/>
      <c r="F263" s="126"/>
      <c r="G263" s="125"/>
      <c r="H263" s="125"/>
      <c r="I263" s="113"/>
    </row>
    <row r="264" spans="1:9" x14ac:dyDescent="0.35">
      <c r="A264" s="124"/>
      <c r="B264" s="125"/>
      <c r="C264" s="124"/>
      <c r="D264" s="125"/>
      <c r="E264" s="125"/>
      <c r="F264" s="126"/>
      <c r="G264" s="125"/>
      <c r="H264" s="125"/>
      <c r="I264" s="113"/>
    </row>
    <row r="265" spans="1:9" x14ac:dyDescent="0.35">
      <c r="A265" s="124"/>
      <c r="B265" s="125"/>
      <c r="C265" s="124"/>
      <c r="D265" s="125"/>
      <c r="E265" s="125"/>
      <c r="F265" s="125"/>
      <c r="G265" s="125"/>
      <c r="H265" s="125"/>
      <c r="I265" s="113"/>
    </row>
    <row r="266" spans="1:9" x14ac:dyDescent="0.35">
      <c r="A266" s="124"/>
      <c r="B266" s="125"/>
      <c r="C266" s="124"/>
      <c r="D266" s="125"/>
      <c r="E266" s="125"/>
      <c r="F266" s="126"/>
      <c r="G266" s="125"/>
      <c r="H266" s="125"/>
      <c r="I266" s="113"/>
    </row>
    <row r="267" spans="1:9" x14ac:dyDescent="0.35">
      <c r="A267" s="124"/>
      <c r="B267" s="125"/>
      <c r="C267" s="124"/>
      <c r="D267" s="125"/>
      <c r="E267" s="125"/>
      <c r="F267" s="125"/>
      <c r="G267" s="125"/>
      <c r="H267" s="125"/>
      <c r="I267" s="113"/>
    </row>
    <row r="268" spans="1:9" x14ac:dyDescent="0.35">
      <c r="A268" s="124"/>
      <c r="B268" s="125"/>
      <c r="C268" s="124"/>
      <c r="D268" s="125"/>
      <c r="E268" s="125"/>
      <c r="F268" s="126"/>
      <c r="G268" s="125"/>
      <c r="H268" s="125"/>
      <c r="I268" s="113"/>
    </row>
    <row r="269" spans="1:9" x14ac:dyDescent="0.35">
      <c r="A269" s="124"/>
      <c r="B269" s="125"/>
      <c r="C269" s="124"/>
      <c r="D269" s="125"/>
      <c r="E269" s="125"/>
      <c r="F269" s="125"/>
      <c r="G269" s="125"/>
      <c r="H269" s="125"/>
      <c r="I269" s="113"/>
    </row>
    <row r="270" spans="1:9" x14ac:dyDescent="0.35">
      <c r="A270" s="124"/>
      <c r="B270" s="125"/>
      <c r="C270" s="124"/>
      <c r="D270" s="125"/>
      <c r="E270" s="125"/>
      <c r="F270" s="126"/>
      <c r="G270" s="125"/>
      <c r="H270" s="125"/>
      <c r="I270" s="113"/>
    </row>
    <row r="271" spans="1:9" x14ac:dyDescent="0.35">
      <c r="A271" s="124"/>
      <c r="B271" s="125"/>
      <c r="C271" s="124"/>
      <c r="D271" s="125"/>
      <c r="E271" s="125"/>
      <c r="F271" s="125"/>
      <c r="G271" s="125"/>
      <c r="H271" s="125"/>
      <c r="I271" s="113"/>
    </row>
    <row r="272" spans="1:9" x14ac:dyDescent="0.35">
      <c r="A272" s="124"/>
      <c r="B272" s="125"/>
      <c r="C272" s="124"/>
      <c r="D272" s="125"/>
      <c r="E272" s="125"/>
      <c r="F272" s="125"/>
      <c r="G272" s="125"/>
      <c r="H272" s="125"/>
      <c r="I272" s="113"/>
    </row>
    <row r="273" spans="1:9" x14ac:dyDescent="0.35">
      <c r="A273" s="124"/>
      <c r="B273" s="125"/>
      <c r="C273" s="124"/>
      <c r="D273" s="125"/>
      <c r="E273" s="125"/>
      <c r="F273" s="125"/>
      <c r="G273" s="125"/>
      <c r="H273" s="125"/>
      <c r="I273" s="113"/>
    </row>
    <row r="274" spans="1:9" x14ac:dyDescent="0.35">
      <c r="A274" s="124"/>
      <c r="B274" s="125"/>
      <c r="C274" s="124"/>
      <c r="D274" s="125"/>
      <c r="E274" s="125"/>
      <c r="F274" s="125"/>
      <c r="G274" s="125"/>
      <c r="H274" s="125"/>
      <c r="I274" s="113"/>
    </row>
    <row r="275" spans="1:9" x14ac:dyDescent="0.35">
      <c r="A275" s="124"/>
      <c r="B275" s="125"/>
      <c r="C275" s="124"/>
      <c r="D275" s="125"/>
      <c r="E275" s="125"/>
      <c r="F275" s="126"/>
      <c r="G275" s="125"/>
      <c r="H275" s="125"/>
      <c r="I275" s="113"/>
    </row>
    <row r="276" spans="1:9" x14ac:dyDescent="0.35">
      <c r="A276" s="124"/>
      <c r="B276" s="125"/>
      <c r="C276" s="124"/>
      <c r="D276" s="125"/>
      <c r="E276" s="125"/>
      <c r="F276" s="125"/>
      <c r="G276" s="125"/>
      <c r="H276" s="125"/>
      <c r="I276" s="113"/>
    </row>
    <row r="277" spans="1:9" x14ac:dyDescent="0.35">
      <c r="A277" s="124"/>
      <c r="B277" s="125"/>
      <c r="C277" s="124"/>
      <c r="D277" s="125"/>
      <c r="E277" s="125"/>
      <c r="F277" s="126"/>
      <c r="G277" s="125"/>
      <c r="H277" s="125"/>
      <c r="I277" s="113"/>
    </row>
    <row r="278" spans="1:9" x14ac:dyDescent="0.35">
      <c r="A278" s="124"/>
      <c r="B278" s="125"/>
      <c r="C278" s="124"/>
      <c r="D278" s="125"/>
      <c r="E278" s="125"/>
      <c r="F278" s="125"/>
      <c r="G278" s="125"/>
      <c r="H278" s="125"/>
      <c r="I278" s="113"/>
    </row>
    <row r="279" spans="1:9" x14ac:dyDescent="0.35">
      <c r="A279" s="124"/>
      <c r="B279" s="125"/>
      <c r="C279" s="124"/>
      <c r="D279" s="125"/>
      <c r="E279" s="125"/>
      <c r="F279" s="126"/>
      <c r="G279" s="125"/>
      <c r="H279" s="125"/>
      <c r="I279" s="113"/>
    </row>
    <row r="280" spans="1:9" x14ac:dyDescent="0.35">
      <c r="A280" s="124"/>
      <c r="B280" s="125"/>
      <c r="C280" s="124"/>
      <c r="D280" s="125"/>
      <c r="E280" s="125"/>
      <c r="F280" s="126"/>
      <c r="G280" s="125"/>
      <c r="H280" s="125"/>
      <c r="I280" s="113"/>
    </row>
    <row r="281" spans="1:9" x14ac:dyDescent="0.35">
      <c r="A281" s="124"/>
      <c r="B281" s="125"/>
      <c r="C281" s="124"/>
      <c r="D281" s="125"/>
      <c r="E281" s="125"/>
      <c r="F281" s="126"/>
      <c r="G281" s="125"/>
      <c r="H281" s="125"/>
      <c r="I281" s="113"/>
    </row>
    <row r="282" spans="1:9" x14ac:dyDescent="0.35">
      <c r="A282" s="124"/>
      <c r="B282" s="125"/>
      <c r="C282" s="124"/>
      <c r="D282" s="125"/>
      <c r="E282" s="125"/>
      <c r="F282" s="126"/>
      <c r="G282" s="125"/>
      <c r="H282" s="125"/>
      <c r="I282" s="113"/>
    </row>
    <row r="283" spans="1:9" x14ac:dyDescent="0.35">
      <c r="A283" s="118"/>
      <c r="B283" s="119"/>
      <c r="C283" s="118"/>
      <c r="D283" s="120"/>
      <c r="E283" s="121"/>
      <c r="F283" s="122"/>
      <c r="G283" s="122"/>
      <c r="H283" s="123"/>
    </row>
  </sheetData>
  <autoFilter ref="A1:H282"/>
  <sortState ref="A2:H44">
    <sortCondition ref="C4"/>
  </sortState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zoomScaleNormal="100" workbookViewId="0">
      <selection activeCell="A2" sqref="A2:H175"/>
    </sheetView>
  </sheetViews>
  <sheetFormatPr baseColWidth="10" defaultColWidth="11.1796875" defaultRowHeight="14.5" x14ac:dyDescent="0.35"/>
  <cols>
    <col min="1" max="1" width="17.1796875" bestFit="1" customWidth="1"/>
    <col min="2" max="2" width="44" bestFit="1" customWidth="1"/>
    <col min="3" max="3" width="17.1796875" style="4" bestFit="1" customWidth="1"/>
    <col min="4" max="4" width="14" style="24" bestFit="1" customWidth="1"/>
    <col min="5" max="5" width="12.81640625" style="25" bestFit="1" customWidth="1"/>
    <col min="6" max="6" width="102.1796875" style="27" bestFit="1" customWidth="1"/>
    <col min="7" max="7" width="26" style="28" bestFit="1" customWidth="1"/>
    <col min="8" max="8" width="12" style="28" bestFit="1" customWidth="1"/>
    <col min="9" max="9" width="33.179687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91"/>
      <c r="B2" s="92"/>
      <c r="C2" s="91"/>
      <c r="D2" s="93"/>
      <c r="E2" s="93"/>
      <c r="F2" s="92"/>
      <c r="G2" s="96"/>
      <c r="H2" s="92"/>
    </row>
    <row r="3" spans="1:8" x14ac:dyDescent="0.35">
      <c r="A3" s="91"/>
      <c r="B3" s="92"/>
      <c r="C3" s="91"/>
      <c r="D3" s="93"/>
      <c r="E3" s="93"/>
      <c r="F3" s="92"/>
      <c r="G3" s="96"/>
      <c r="H3" s="92"/>
    </row>
    <row r="4" spans="1:8" x14ac:dyDescent="0.35">
      <c r="A4" s="91"/>
      <c r="B4" s="92"/>
      <c r="C4" s="91"/>
      <c r="D4" s="93"/>
      <c r="E4" s="93"/>
      <c r="F4" s="92"/>
      <c r="G4" s="96"/>
      <c r="H4" s="92"/>
    </row>
    <row r="5" spans="1:8" x14ac:dyDescent="0.35">
      <c r="A5" s="91"/>
      <c r="B5" s="92"/>
      <c r="C5" s="91"/>
      <c r="D5" s="93"/>
      <c r="E5" s="93"/>
      <c r="F5" s="92"/>
      <c r="G5" s="96"/>
      <c r="H5" s="92"/>
    </row>
    <row r="6" spans="1:8" x14ac:dyDescent="0.35">
      <c r="A6" s="91"/>
      <c r="B6" s="92"/>
      <c r="C6" s="91"/>
      <c r="D6" s="93"/>
      <c r="E6" s="93"/>
      <c r="F6" s="92"/>
      <c r="G6" s="96"/>
      <c r="H6" s="92"/>
    </row>
    <row r="7" spans="1:8" x14ac:dyDescent="0.35">
      <c r="A7" s="91"/>
      <c r="B7" s="92"/>
      <c r="C7" s="91"/>
      <c r="D7" s="93"/>
      <c r="E7" s="93"/>
      <c r="F7" s="92"/>
      <c r="G7" s="96"/>
      <c r="H7" s="92"/>
    </row>
    <row r="8" spans="1:8" x14ac:dyDescent="0.35">
      <c r="A8" s="91"/>
      <c r="B8" s="92"/>
      <c r="C8" s="91"/>
      <c r="D8" s="93"/>
      <c r="E8" s="93"/>
      <c r="F8" s="92"/>
      <c r="G8" s="96"/>
      <c r="H8" s="92"/>
    </row>
    <row r="9" spans="1:8" x14ac:dyDescent="0.35">
      <c r="A9" s="91"/>
      <c r="B9" s="92"/>
      <c r="C9" s="91"/>
      <c r="D9" s="93"/>
      <c r="E9" s="93"/>
      <c r="F9" s="94"/>
      <c r="G9" s="94"/>
      <c r="H9" s="92"/>
    </row>
    <row r="10" spans="1:8" x14ac:dyDescent="0.35">
      <c r="A10" s="91"/>
      <c r="B10" s="92"/>
      <c r="C10" s="91"/>
      <c r="D10" s="93"/>
      <c r="E10" s="93"/>
      <c r="F10" s="94"/>
      <c r="G10" s="92"/>
      <c r="H10" s="92"/>
    </row>
    <row r="11" spans="1:8" x14ac:dyDescent="0.35">
      <c r="A11" s="91"/>
      <c r="B11" s="92"/>
      <c r="C11" s="91"/>
      <c r="D11" s="93"/>
      <c r="E11" s="93"/>
      <c r="F11" s="92"/>
      <c r="G11" s="92"/>
      <c r="H11" s="92"/>
    </row>
    <row r="12" spans="1:8" x14ac:dyDescent="0.35">
      <c r="A12" s="91"/>
      <c r="B12" s="92"/>
      <c r="C12" s="91"/>
      <c r="D12" s="93"/>
      <c r="E12" s="93"/>
      <c r="F12" s="92"/>
      <c r="G12" s="96"/>
      <c r="H12" s="92"/>
    </row>
    <row r="13" spans="1:8" x14ac:dyDescent="0.35">
      <c r="A13" s="91"/>
      <c r="B13" s="92"/>
      <c r="C13" s="91"/>
      <c r="D13" s="93"/>
      <c r="E13" s="93"/>
      <c r="F13" s="92"/>
      <c r="G13" s="92"/>
      <c r="H13" s="92"/>
    </row>
    <row r="14" spans="1:8" x14ac:dyDescent="0.35">
      <c r="A14" s="91"/>
      <c r="B14" s="92"/>
      <c r="C14" s="91"/>
      <c r="D14" s="93"/>
      <c r="E14" s="93"/>
      <c r="F14" s="92"/>
      <c r="G14" s="92"/>
      <c r="H14" s="92"/>
    </row>
    <row r="15" spans="1:8" x14ac:dyDescent="0.35">
      <c r="A15" s="91"/>
      <c r="B15" s="92"/>
      <c r="C15" s="91"/>
      <c r="D15" s="93"/>
      <c r="E15" s="93"/>
      <c r="F15" s="92"/>
      <c r="G15" s="92"/>
      <c r="H15" s="92"/>
    </row>
    <row r="16" spans="1:8" x14ac:dyDescent="0.35">
      <c r="A16" s="91"/>
      <c r="B16" s="92"/>
      <c r="C16" s="91"/>
      <c r="D16" s="93"/>
      <c r="E16" s="93"/>
      <c r="F16" s="92"/>
      <c r="G16" s="92"/>
      <c r="H16" s="92"/>
    </row>
    <row r="17" spans="1:8" x14ac:dyDescent="0.35">
      <c r="A17" s="91"/>
      <c r="B17" s="92"/>
      <c r="C17" s="91"/>
      <c r="D17" s="93"/>
      <c r="E17" s="93"/>
      <c r="F17" s="92"/>
      <c r="G17" s="96"/>
      <c r="H17" s="92"/>
    </row>
    <row r="18" spans="1:8" x14ac:dyDescent="0.35">
      <c r="A18" s="91"/>
      <c r="B18" s="92"/>
      <c r="C18" s="91"/>
      <c r="D18" s="93"/>
      <c r="E18" s="93"/>
      <c r="F18" s="92"/>
      <c r="G18" s="96"/>
      <c r="H18" s="92"/>
    </row>
    <row r="19" spans="1:8" x14ac:dyDescent="0.35">
      <c r="A19" s="91"/>
      <c r="B19" s="92"/>
      <c r="C19" s="91"/>
      <c r="D19" s="93"/>
      <c r="E19" s="93"/>
      <c r="F19" s="92"/>
      <c r="G19" s="96"/>
      <c r="H19" s="92"/>
    </row>
    <row r="20" spans="1:8" x14ac:dyDescent="0.35">
      <c r="A20" s="91"/>
      <c r="B20" s="92"/>
      <c r="C20" s="91"/>
      <c r="D20" s="93"/>
      <c r="E20" s="93"/>
      <c r="F20" s="92"/>
      <c r="G20" s="96"/>
      <c r="H20" s="92"/>
    </row>
    <row r="21" spans="1:8" x14ac:dyDescent="0.35">
      <c r="A21" s="91"/>
      <c r="B21" s="92"/>
      <c r="C21" s="91"/>
      <c r="D21" s="93"/>
      <c r="E21" s="93"/>
      <c r="F21" s="92"/>
      <c r="G21" s="96"/>
      <c r="H21" s="92"/>
    </row>
    <row r="22" spans="1:8" x14ac:dyDescent="0.35">
      <c r="A22" s="91"/>
      <c r="B22" s="92"/>
      <c r="C22" s="91"/>
      <c r="D22" s="93"/>
      <c r="E22" s="93"/>
      <c r="F22" s="92"/>
      <c r="G22" s="92"/>
      <c r="H22" s="92"/>
    </row>
    <row r="23" spans="1:8" x14ac:dyDescent="0.35">
      <c r="A23" s="91"/>
      <c r="B23" s="92"/>
      <c r="C23" s="91"/>
      <c r="D23" s="93"/>
      <c r="E23" s="93"/>
      <c r="F23" s="92"/>
      <c r="G23" s="96"/>
      <c r="H23" s="92"/>
    </row>
    <row r="24" spans="1:8" x14ac:dyDescent="0.35">
      <c r="A24" s="91"/>
      <c r="B24" s="92"/>
      <c r="C24" s="91"/>
      <c r="D24" s="93"/>
      <c r="E24" s="93"/>
      <c r="F24" s="92"/>
      <c r="G24" s="96"/>
      <c r="H24" s="92"/>
    </row>
    <row r="25" spans="1:8" x14ac:dyDescent="0.35">
      <c r="A25" s="91"/>
      <c r="B25" s="92"/>
      <c r="C25" s="91"/>
      <c r="D25" s="93"/>
      <c r="E25" s="93"/>
      <c r="F25" s="92"/>
      <c r="G25" s="96"/>
      <c r="H25" s="92"/>
    </row>
    <row r="26" spans="1:8" x14ac:dyDescent="0.35">
      <c r="A26" s="91"/>
      <c r="B26" s="92"/>
      <c r="C26" s="91"/>
      <c r="D26" s="93"/>
      <c r="E26" s="93"/>
      <c r="F26" s="92"/>
      <c r="G26" s="92"/>
      <c r="H26" s="92"/>
    </row>
    <row r="27" spans="1:8" x14ac:dyDescent="0.35">
      <c r="A27" s="91"/>
      <c r="B27" s="92"/>
      <c r="C27" s="91"/>
      <c r="D27" s="93"/>
      <c r="E27" s="93"/>
      <c r="F27" s="92"/>
      <c r="G27" s="96"/>
      <c r="H27" s="92"/>
    </row>
    <row r="28" spans="1:8" x14ac:dyDescent="0.35">
      <c r="A28" s="91"/>
      <c r="B28" s="92"/>
      <c r="C28" s="91"/>
      <c r="D28" s="93"/>
      <c r="E28" s="93"/>
      <c r="F28" s="92"/>
      <c r="G28" s="96"/>
      <c r="H28" s="92"/>
    </row>
    <row r="29" spans="1:8" x14ac:dyDescent="0.35">
      <c r="A29" s="91"/>
      <c r="B29" s="92"/>
      <c r="C29" s="91"/>
      <c r="D29" s="93"/>
      <c r="E29" s="93"/>
      <c r="F29" s="92"/>
      <c r="G29" s="96"/>
      <c r="H29" s="92"/>
    </row>
    <row r="30" spans="1:8" x14ac:dyDescent="0.35">
      <c r="A30" s="91"/>
      <c r="B30" s="92"/>
      <c r="C30" s="91"/>
      <c r="D30" s="93"/>
      <c r="E30" s="93"/>
      <c r="F30" s="92"/>
      <c r="G30" s="96"/>
      <c r="H30" s="92"/>
    </row>
    <row r="31" spans="1:8" x14ac:dyDescent="0.35">
      <c r="A31" s="91"/>
      <c r="B31" s="92"/>
      <c r="C31" s="91"/>
      <c r="D31" s="93"/>
      <c r="E31" s="93"/>
      <c r="F31" s="92"/>
      <c r="G31" s="96"/>
      <c r="H31" s="92"/>
    </row>
    <row r="32" spans="1:8" x14ac:dyDescent="0.35">
      <c r="A32" s="91"/>
      <c r="B32" s="92"/>
      <c r="C32" s="91"/>
      <c r="D32" s="93"/>
      <c r="E32" s="93"/>
      <c r="F32" s="92"/>
      <c r="G32" s="96"/>
      <c r="H32" s="92"/>
    </row>
    <row r="33" spans="1:8" x14ac:dyDescent="0.35">
      <c r="A33" s="91"/>
      <c r="B33" s="92"/>
      <c r="C33" s="91"/>
      <c r="D33" s="93"/>
      <c r="E33" s="93"/>
      <c r="F33" s="92"/>
      <c r="G33" s="92"/>
      <c r="H33" s="92"/>
    </row>
    <row r="34" spans="1:8" x14ac:dyDescent="0.35">
      <c r="A34" s="91"/>
      <c r="B34" s="92"/>
      <c r="C34" s="91"/>
      <c r="D34" s="93"/>
      <c r="E34" s="93"/>
      <c r="F34" s="92"/>
      <c r="G34" s="96"/>
      <c r="H34" s="92"/>
    </row>
    <row r="35" spans="1:8" x14ac:dyDescent="0.35">
      <c r="A35" s="91"/>
      <c r="B35" s="92"/>
      <c r="C35" s="91"/>
      <c r="D35" s="93"/>
      <c r="E35" s="93"/>
      <c r="F35" s="92"/>
      <c r="G35" s="96"/>
      <c r="H35" s="92"/>
    </row>
    <row r="36" spans="1:8" x14ac:dyDescent="0.35">
      <c r="A36" s="91"/>
      <c r="B36" s="92"/>
      <c r="C36" s="91"/>
      <c r="D36" s="93"/>
      <c r="E36" s="93"/>
      <c r="F36" s="94"/>
      <c r="G36" s="92"/>
      <c r="H36" s="92"/>
    </row>
    <row r="37" spans="1:8" x14ac:dyDescent="0.35">
      <c r="A37" s="91"/>
      <c r="B37" s="92"/>
      <c r="C37" s="91"/>
      <c r="D37" s="93"/>
      <c r="E37" s="93"/>
      <c r="F37" s="92"/>
      <c r="G37" s="96"/>
      <c r="H37" s="92"/>
    </row>
    <row r="38" spans="1:8" x14ac:dyDescent="0.35">
      <c r="A38" s="91"/>
      <c r="B38" s="92"/>
      <c r="C38" s="91"/>
      <c r="D38" s="93"/>
      <c r="E38" s="93"/>
      <c r="F38" s="92"/>
      <c r="G38" s="96"/>
      <c r="H38" s="92"/>
    </row>
    <row r="39" spans="1:8" x14ac:dyDescent="0.35">
      <c r="A39" s="91"/>
      <c r="B39" s="92"/>
      <c r="C39" s="91"/>
      <c r="D39" s="93"/>
      <c r="E39" s="93"/>
      <c r="F39" s="92"/>
      <c r="G39" s="96"/>
      <c r="H39" s="92"/>
    </row>
    <row r="40" spans="1:8" x14ac:dyDescent="0.35">
      <c r="A40" s="91"/>
      <c r="B40" s="92"/>
      <c r="C40" s="91"/>
      <c r="D40" s="93"/>
      <c r="E40" s="93"/>
      <c r="F40" s="92"/>
      <c r="G40" s="96"/>
      <c r="H40" s="92"/>
    </row>
    <row r="41" spans="1:8" x14ac:dyDescent="0.35">
      <c r="A41" s="91"/>
      <c r="B41" s="92"/>
      <c r="C41" s="91"/>
      <c r="D41" s="93"/>
      <c r="E41" s="93"/>
      <c r="F41" s="92"/>
      <c r="G41" s="96"/>
      <c r="H41" s="92"/>
    </row>
    <row r="42" spans="1:8" x14ac:dyDescent="0.35">
      <c r="A42" s="91"/>
      <c r="B42" s="92"/>
      <c r="C42" s="91"/>
      <c r="D42" s="93"/>
      <c r="E42" s="93"/>
      <c r="F42" s="92"/>
      <c r="G42" s="96"/>
      <c r="H42" s="92"/>
    </row>
    <row r="43" spans="1:8" x14ac:dyDescent="0.35">
      <c r="A43" s="91"/>
      <c r="B43" s="92"/>
      <c r="C43" s="91"/>
      <c r="D43" s="93"/>
      <c r="E43" s="93"/>
      <c r="F43" s="92"/>
      <c r="G43" s="96"/>
      <c r="H43" s="92"/>
    </row>
    <row r="44" spans="1:8" x14ac:dyDescent="0.35">
      <c r="A44" s="91"/>
      <c r="B44" s="92"/>
      <c r="C44" s="91"/>
      <c r="D44" s="93"/>
      <c r="E44" s="93"/>
      <c r="F44" s="92"/>
      <c r="G44" s="96"/>
      <c r="H44" s="92"/>
    </row>
    <row r="45" spans="1:8" x14ac:dyDescent="0.35">
      <c r="A45" s="91"/>
      <c r="B45" s="92"/>
      <c r="C45" s="91"/>
      <c r="D45" s="93"/>
      <c r="E45" s="93"/>
      <c r="F45" s="92"/>
      <c r="G45" s="96"/>
      <c r="H45" s="92"/>
    </row>
    <row r="46" spans="1:8" x14ac:dyDescent="0.35">
      <c r="A46" s="91"/>
      <c r="B46" s="92"/>
      <c r="C46" s="91"/>
      <c r="D46" s="93"/>
      <c r="E46" s="93"/>
      <c r="F46" s="92"/>
      <c r="G46" s="92"/>
      <c r="H46" s="92"/>
    </row>
    <row r="47" spans="1:8" x14ac:dyDescent="0.35">
      <c r="A47" s="91"/>
      <c r="B47" s="92"/>
      <c r="C47" s="91"/>
      <c r="D47" s="93"/>
      <c r="E47" s="93"/>
      <c r="F47" s="92"/>
      <c r="G47" s="92"/>
      <c r="H47" s="92"/>
    </row>
    <row r="48" spans="1:8" x14ac:dyDescent="0.35">
      <c r="A48" s="91"/>
      <c r="B48" s="92"/>
      <c r="C48" s="91"/>
      <c r="D48" s="93"/>
      <c r="E48" s="93"/>
      <c r="F48" s="94"/>
      <c r="G48" s="92"/>
      <c r="H48" s="92"/>
    </row>
    <row r="49" spans="1:8" x14ac:dyDescent="0.35">
      <c r="A49" s="91"/>
      <c r="B49" s="92"/>
      <c r="C49" s="91"/>
      <c r="D49" s="93"/>
      <c r="E49" s="93"/>
      <c r="F49" s="92"/>
      <c r="G49" s="92"/>
      <c r="H49" s="92"/>
    </row>
    <row r="50" spans="1:8" x14ac:dyDescent="0.35">
      <c r="A50" s="91"/>
      <c r="B50" s="92"/>
      <c r="C50" s="91"/>
      <c r="D50" s="93"/>
      <c r="E50" s="93"/>
      <c r="F50" s="92"/>
      <c r="G50" s="92"/>
      <c r="H50" s="92"/>
    </row>
    <row r="51" spans="1:8" x14ac:dyDescent="0.35">
      <c r="A51" s="91"/>
      <c r="B51" s="92"/>
      <c r="C51" s="91"/>
      <c r="D51" s="93"/>
      <c r="E51" s="93"/>
      <c r="F51" s="92"/>
      <c r="G51" s="92"/>
      <c r="H51" s="92"/>
    </row>
    <row r="52" spans="1:8" x14ac:dyDescent="0.35">
      <c r="A52" s="91"/>
      <c r="B52" s="92"/>
      <c r="C52" s="91"/>
      <c r="D52" s="93"/>
      <c r="E52" s="93"/>
      <c r="F52" s="92"/>
      <c r="G52" s="92"/>
      <c r="H52" s="92"/>
    </row>
    <row r="53" spans="1:8" x14ac:dyDescent="0.35">
      <c r="A53" s="91"/>
      <c r="B53" s="92"/>
      <c r="C53" s="91"/>
      <c r="D53" s="93"/>
      <c r="E53" s="93"/>
      <c r="F53" s="92"/>
      <c r="G53" s="92"/>
      <c r="H53" s="92"/>
    </row>
    <row r="54" spans="1:8" x14ac:dyDescent="0.35">
      <c r="A54" s="91"/>
      <c r="B54" s="92"/>
      <c r="C54" s="91"/>
      <c r="D54" s="93"/>
      <c r="E54" s="93"/>
      <c r="F54" s="92"/>
      <c r="G54" s="92"/>
      <c r="H54" s="92"/>
    </row>
    <row r="55" spans="1:8" x14ac:dyDescent="0.35">
      <c r="A55" s="91"/>
      <c r="B55" s="92"/>
      <c r="C55" s="91"/>
      <c r="D55" s="93"/>
      <c r="E55" s="93"/>
      <c r="F55" s="94"/>
      <c r="G55" s="94"/>
      <c r="H55" s="92"/>
    </row>
    <row r="56" spans="1:8" x14ac:dyDescent="0.35">
      <c r="A56" s="91"/>
      <c r="B56" s="92"/>
      <c r="C56" s="91"/>
      <c r="D56" s="93"/>
      <c r="E56" s="93"/>
      <c r="F56" s="94"/>
      <c r="G56" s="94"/>
      <c r="H56" s="92"/>
    </row>
    <row r="57" spans="1:8" x14ac:dyDescent="0.35">
      <c r="A57" s="91"/>
      <c r="B57" s="92"/>
      <c r="C57" s="91"/>
      <c r="D57" s="93"/>
      <c r="E57" s="93"/>
      <c r="F57" s="92"/>
      <c r="G57" s="92"/>
      <c r="H57" s="92"/>
    </row>
    <row r="58" spans="1:8" x14ac:dyDescent="0.35">
      <c r="A58" s="91"/>
      <c r="B58" s="92"/>
      <c r="C58" s="91"/>
      <c r="D58" s="93"/>
      <c r="E58" s="93"/>
      <c r="F58" s="92"/>
      <c r="G58" s="92"/>
      <c r="H58" s="92"/>
    </row>
    <row r="59" spans="1:8" x14ac:dyDescent="0.35">
      <c r="A59" s="91"/>
      <c r="B59" s="92"/>
      <c r="C59" s="91"/>
      <c r="D59" s="93"/>
      <c r="E59" s="93"/>
      <c r="F59" s="92"/>
      <c r="G59" s="92"/>
      <c r="H59" s="92"/>
    </row>
    <row r="60" spans="1:8" x14ac:dyDescent="0.35">
      <c r="A60" s="91"/>
      <c r="B60" s="92"/>
      <c r="C60" s="91"/>
      <c r="D60" s="93"/>
      <c r="E60" s="93"/>
      <c r="F60" s="92"/>
      <c r="G60" s="92"/>
      <c r="H60" s="92"/>
    </row>
    <row r="61" spans="1:8" x14ac:dyDescent="0.35">
      <c r="A61" s="91"/>
      <c r="B61" s="92"/>
      <c r="C61" s="91"/>
      <c r="D61" s="93"/>
      <c r="E61" s="93"/>
      <c r="F61" s="92"/>
      <c r="G61" s="92"/>
      <c r="H61" s="92"/>
    </row>
    <row r="62" spans="1:8" x14ac:dyDescent="0.35">
      <c r="A62" s="91"/>
      <c r="B62" s="92"/>
      <c r="C62" s="91"/>
      <c r="D62" s="93"/>
      <c r="E62" s="93"/>
      <c r="F62" s="92"/>
      <c r="G62" s="92"/>
      <c r="H62" s="92"/>
    </row>
    <row r="63" spans="1:8" x14ac:dyDescent="0.35">
      <c r="A63" s="91"/>
      <c r="B63" s="92"/>
      <c r="C63" s="91"/>
      <c r="D63" s="93"/>
      <c r="E63" s="93"/>
      <c r="F63" s="94"/>
      <c r="G63" s="94"/>
      <c r="H63" s="92"/>
    </row>
    <row r="64" spans="1:8" x14ac:dyDescent="0.35">
      <c r="A64" s="91"/>
      <c r="B64" s="92"/>
      <c r="C64" s="91"/>
      <c r="D64" s="93"/>
      <c r="E64" s="93"/>
      <c r="F64" s="94"/>
      <c r="G64" s="94"/>
      <c r="H64" s="92"/>
    </row>
    <row r="65" spans="1:8" x14ac:dyDescent="0.35">
      <c r="A65" s="91"/>
      <c r="B65" s="92"/>
      <c r="C65" s="91"/>
      <c r="D65" s="93"/>
      <c r="E65" s="93"/>
      <c r="F65" s="94"/>
      <c r="G65" s="94"/>
      <c r="H65" s="92"/>
    </row>
    <row r="66" spans="1:8" x14ac:dyDescent="0.35">
      <c r="A66" s="91"/>
      <c r="B66" s="92"/>
      <c r="C66" s="91"/>
      <c r="D66" s="93"/>
      <c r="E66" s="93"/>
      <c r="F66" s="92"/>
      <c r="G66" s="92"/>
      <c r="H66" s="92"/>
    </row>
    <row r="67" spans="1:8" x14ac:dyDescent="0.35">
      <c r="A67" s="91"/>
      <c r="B67" s="92"/>
      <c r="C67" s="91"/>
      <c r="D67" s="93"/>
      <c r="E67" s="93"/>
      <c r="F67" s="92"/>
      <c r="G67" s="96"/>
      <c r="H67" s="92"/>
    </row>
    <row r="68" spans="1:8" x14ac:dyDescent="0.35">
      <c r="A68" s="91"/>
      <c r="B68" s="92"/>
      <c r="C68" s="91"/>
      <c r="D68" s="93"/>
      <c r="E68" s="93"/>
      <c r="F68" s="94"/>
      <c r="G68" s="94"/>
      <c r="H68" s="92"/>
    </row>
    <row r="69" spans="1:8" x14ac:dyDescent="0.35">
      <c r="A69" s="91"/>
      <c r="B69" s="92"/>
      <c r="C69" s="91"/>
      <c r="D69" s="93"/>
      <c r="E69" s="93"/>
      <c r="F69" s="92"/>
      <c r="G69" s="92"/>
      <c r="H69" s="92"/>
    </row>
    <row r="70" spans="1:8" x14ac:dyDescent="0.35">
      <c r="A70" s="91"/>
      <c r="B70" s="92"/>
      <c r="C70" s="91"/>
      <c r="D70" s="93"/>
      <c r="E70" s="93"/>
      <c r="F70" s="92"/>
      <c r="G70" s="92"/>
      <c r="H70" s="92"/>
    </row>
    <row r="71" spans="1:8" x14ac:dyDescent="0.35">
      <c r="A71" s="91"/>
      <c r="B71" s="92"/>
      <c r="C71" s="91"/>
      <c r="D71" s="93"/>
      <c r="E71" s="93"/>
      <c r="F71" s="92"/>
      <c r="G71" s="92"/>
      <c r="H71" s="92"/>
    </row>
    <row r="72" spans="1:8" x14ac:dyDescent="0.35">
      <c r="A72" s="91"/>
      <c r="B72" s="92"/>
      <c r="C72" s="91"/>
      <c r="D72" s="93"/>
      <c r="E72" s="93"/>
      <c r="F72" s="94"/>
      <c r="G72" s="94"/>
      <c r="H72" s="92"/>
    </row>
    <row r="73" spans="1:8" x14ac:dyDescent="0.35">
      <c r="A73" s="91"/>
      <c r="B73" s="92"/>
      <c r="C73" s="91"/>
      <c r="D73" s="93"/>
      <c r="E73" s="93"/>
      <c r="F73" s="94"/>
      <c r="G73" s="94"/>
      <c r="H73" s="92"/>
    </row>
    <row r="74" spans="1:8" x14ac:dyDescent="0.35">
      <c r="A74" s="91"/>
      <c r="B74" s="92"/>
      <c r="C74" s="91"/>
      <c r="D74" s="93"/>
      <c r="E74" s="93"/>
      <c r="F74" s="92"/>
      <c r="G74" s="92"/>
      <c r="H74" s="92"/>
    </row>
    <row r="75" spans="1:8" x14ac:dyDescent="0.35">
      <c r="A75" s="91"/>
      <c r="B75" s="92"/>
      <c r="C75" s="91"/>
      <c r="D75" s="93"/>
      <c r="E75" s="93"/>
      <c r="F75" s="94"/>
      <c r="G75" s="94"/>
      <c r="H75" s="92"/>
    </row>
    <row r="76" spans="1:8" x14ac:dyDescent="0.35">
      <c r="A76" s="91"/>
      <c r="B76" s="92"/>
      <c r="C76" s="91"/>
      <c r="D76" s="93"/>
      <c r="E76" s="93"/>
      <c r="F76" s="92"/>
      <c r="G76" s="92"/>
      <c r="H76" s="92"/>
    </row>
    <row r="77" spans="1:8" x14ac:dyDescent="0.35">
      <c r="A77" s="91"/>
      <c r="B77" s="92"/>
      <c r="C77" s="91"/>
      <c r="D77" s="93"/>
      <c r="E77" s="93"/>
      <c r="F77" s="92"/>
      <c r="G77" s="92"/>
      <c r="H77" s="92"/>
    </row>
    <row r="78" spans="1:8" x14ac:dyDescent="0.35">
      <c r="A78" s="91"/>
      <c r="B78" s="92"/>
      <c r="C78" s="91"/>
      <c r="D78" s="93"/>
      <c r="E78" s="93"/>
      <c r="F78" s="92"/>
      <c r="G78" s="92"/>
      <c r="H78" s="92"/>
    </row>
    <row r="79" spans="1:8" x14ac:dyDescent="0.35">
      <c r="A79" s="91"/>
      <c r="B79" s="92"/>
      <c r="C79" s="91"/>
      <c r="D79" s="93"/>
      <c r="E79" s="93"/>
      <c r="F79" s="92"/>
      <c r="G79" s="92"/>
      <c r="H79" s="92"/>
    </row>
    <row r="80" spans="1:8" x14ac:dyDescent="0.35">
      <c r="A80" s="91"/>
      <c r="B80" s="92"/>
      <c r="C80" s="91"/>
      <c r="D80" s="93"/>
      <c r="E80" s="93"/>
      <c r="F80" s="92"/>
      <c r="G80" s="92"/>
      <c r="H80" s="92"/>
    </row>
    <row r="81" spans="1:8" x14ac:dyDescent="0.35">
      <c r="A81" s="91"/>
      <c r="B81" s="92"/>
      <c r="C81" s="91"/>
      <c r="D81" s="93"/>
      <c r="E81" s="93"/>
      <c r="F81" s="92"/>
      <c r="G81" s="92"/>
      <c r="H81" s="92"/>
    </row>
    <row r="82" spans="1:8" x14ac:dyDescent="0.35">
      <c r="A82" s="91"/>
      <c r="B82" s="92"/>
      <c r="C82" s="91"/>
      <c r="D82" s="93"/>
      <c r="E82" s="93"/>
      <c r="F82" s="92"/>
      <c r="G82" s="92"/>
      <c r="H82" s="92"/>
    </row>
    <row r="83" spans="1:8" x14ac:dyDescent="0.35">
      <c r="A83" s="91"/>
      <c r="B83" s="92"/>
      <c r="C83" s="91"/>
      <c r="D83" s="93"/>
      <c r="E83" s="93"/>
      <c r="F83" s="92"/>
      <c r="G83" s="92"/>
      <c r="H83" s="92"/>
    </row>
    <row r="84" spans="1:8" x14ac:dyDescent="0.35">
      <c r="A84" s="91"/>
      <c r="B84" s="92"/>
      <c r="C84" s="91"/>
      <c r="D84" s="93"/>
      <c r="E84" s="93"/>
      <c r="F84" s="92"/>
      <c r="G84" s="92"/>
      <c r="H84" s="92"/>
    </row>
    <row r="85" spans="1:8" x14ac:dyDescent="0.35">
      <c r="A85" s="91"/>
      <c r="B85" s="92"/>
      <c r="C85" s="91"/>
      <c r="D85" s="93"/>
      <c r="E85" s="93"/>
      <c r="F85" s="92"/>
      <c r="G85" s="92"/>
      <c r="H85" s="92"/>
    </row>
    <row r="86" spans="1:8" x14ac:dyDescent="0.35">
      <c r="A86" s="91"/>
      <c r="B86" s="92"/>
      <c r="C86" s="91"/>
      <c r="D86" s="93"/>
      <c r="E86" s="93"/>
      <c r="F86" s="92"/>
      <c r="G86" s="92"/>
      <c r="H86" s="92"/>
    </row>
    <row r="87" spans="1:8" x14ac:dyDescent="0.35">
      <c r="A87" s="91"/>
      <c r="B87" s="92"/>
      <c r="C87" s="91"/>
      <c r="D87" s="93"/>
      <c r="E87" s="93"/>
      <c r="F87" s="92"/>
      <c r="G87" s="92"/>
      <c r="H87" s="92"/>
    </row>
    <row r="88" spans="1:8" x14ac:dyDescent="0.35">
      <c r="A88" s="91"/>
      <c r="B88" s="92"/>
      <c r="C88" s="91"/>
      <c r="D88" s="93"/>
      <c r="E88" s="93"/>
      <c r="F88" s="92"/>
      <c r="G88" s="94"/>
      <c r="H88" s="92"/>
    </row>
    <row r="89" spans="1:8" x14ac:dyDescent="0.35">
      <c r="A89" s="91"/>
      <c r="B89" s="92"/>
      <c r="C89" s="91"/>
      <c r="D89" s="93"/>
      <c r="E89" s="93"/>
      <c r="F89" s="92"/>
      <c r="G89" s="92"/>
      <c r="H89" s="92"/>
    </row>
    <row r="90" spans="1:8" x14ac:dyDescent="0.35">
      <c r="A90" s="91"/>
      <c r="B90" s="92"/>
      <c r="C90" s="91"/>
      <c r="D90" s="93"/>
      <c r="E90" s="93"/>
      <c r="F90" s="92"/>
      <c r="G90" s="92"/>
      <c r="H90" s="92"/>
    </row>
    <row r="91" spans="1:8" x14ac:dyDescent="0.35">
      <c r="A91" s="91"/>
      <c r="B91" s="92"/>
      <c r="C91" s="91"/>
      <c r="D91" s="93"/>
      <c r="E91" s="93"/>
      <c r="F91" s="92"/>
      <c r="G91" s="96"/>
      <c r="H91" s="92"/>
    </row>
    <row r="92" spans="1:8" x14ac:dyDescent="0.35">
      <c r="A92" s="91"/>
      <c r="B92" s="92"/>
      <c r="C92" s="91"/>
      <c r="D92" s="93"/>
      <c r="E92" s="93"/>
      <c r="F92" s="92"/>
      <c r="G92" s="92"/>
      <c r="H92" s="92"/>
    </row>
    <row r="93" spans="1:8" x14ac:dyDescent="0.35">
      <c r="A93" s="91"/>
      <c r="B93" s="92"/>
      <c r="C93" s="91"/>
      <c r="D93" s="93"/>
      <c r="E93" s="93"/>
      <c r="F93" s="92"/>
      <c r="G93" s="94"/>
      <c r="H93" s="92"/>
    </row>
    <row r="94" spans="1:8" x14ac:dyDescent="0.35">
      <c r="A94" s="91"/>
      <c r="B94" s="92"/>
      <c r="C94" s="91"/>
      <c r="D94" s="93"/>
      <c r="E94" s="93"/>
      <c r="F94" s="92"/>
      <c r="G94" s="92"/>
      <c r="H94" s="92"/>
    </row>
    <row r="95" spans="1:8" x14ac:dyDescent="0.35">
      <c r="A95" s="91"/>
      <c r="B95" s="92"/>
      <c r="C95" s="91"/>
      <c r="D95" s="93"/>
      <c r="E95" s="93"/>
      <c r="F95" s="92"/>
      <c r="G95" s="94"/>
      <c r="H95" s="92"/>
    </row>
    <row r="96" spans="1:8" x14ac:dyDescent="0.35">
      <c r="A96" s="91"/>
      <c r="B96" s="92"/>
      <c r="C96" s="91"/>
      <c r="D96" s="93"/>
      <c r="E96" s="93"/>
      <c r="F96" s="92"/>
      <c r="G96" s="92"/>
      <c r="H96" s="92"/>
    </row>
    <row r="97" spans="1:8" x14ac:dyDescent="0.35">
      <c r="A97" s="91"/>
      <c r="B97" s="92"/>
      <c r="C97" s="91"/>
      <c r="D97" s="93"/>
      <c r="E97" s="93"/>
      <c r="F97" s="92"/>
      <c r="G97" s="94"/>
      <c r="H97" s="92"/>
    </row>
    <row r="98" spans="1:8" x14ac:dyDescent="0.35">
      <c r="A98" s="91"/>
      <c r="B98" s="92"/>
      <c r="C98" s="91"/>
      <c r="D98" s="93"/>
      <c r="E98" s="93"/>
      <c r="F98" s="92"/>
      <c r="G98" s="92"/>
      <c r="H98" s="92"/>
    </row>
    <row r="99" spans="1:8" x14ac:dyDescent="0.35">
      <c r="A99" s="91"/>
      <c r="B99" s="92"/>
      <c r="C99" s="91"/>
      <c r="D99" s="93"/>
      <c r="E99" s="93"/>
      <c r="F99" s="92"/>
      <c r="G99" s="92"/>
      <c r="H99" s="92"/>
    </row>
    <row r="100" spans="1:8" x14ac:dyDescent="0.35">
      <c r="A100" s="91"/>
      <c r="B100" s="92"/>
      <c r="C100" s="91"/>
      <c r="D100" s="93"/>
      <c r="E100" s="93"/>
      <c r="F100" s="92"/>
      <c r="G100" s="96"/>
      <c r="H100" s="92"/>
    </row>
    <row r="101" spans="1:8" x14ac:dyDescent="0.35">
      <c r="A101" s="91"/>
      <c r="B101" s="92"/>
      <c r="C101" s="91"/>
      <c r="D101" s="93"/>
      <c r="E101" s="93"/>
      <c r="F101" s="92"/>
      <c r="G101" s="92"/>
      <c r="H101" s="92"/>
    </row>
    <row r="102" spans="1:8" x14ac:dyDescent="0.35">
      <c r="A102" s="91"/>
      <c r="B102" s="92"/>
      <c r="C102" s="91"/>
      <c r="D102" s="93"/>
      <c r="E102" s="93"/>
      <c r="F102" s="92"/>
      <c r="G102" s="96"/>
      <c r="H102" s="92"/>
    </row>
    <row r="103" spans="1:8" x14ac:dyDescent="0.35">
      <c r="A103" s="91"/>
      <c r="B103" s="92"/>
      <c r="C103" s="91"/>
      <c r="D103" s="93"/>
      <c r="E103" s="93"/>
      <c r="F103" s="92"/>
      <c r="G103" s="96"/>
      <c r="H103" s="92"/>
    </row>
    <row r="104" spans="1:8" x14ac:dyDescent="0.35">
      <c r="A104" s="91"/>
      <c r="B104" s="92"/>
      <c r="C104" s="91"/>
      <c r="D104" s="93"/>
      <c r="E104" s="93"/>
      <c r="F104" s="92"/>
      <c r="G104" s="92"/>
      <c r="H104" s="92"/>
    </row>
    <row r="105" spans="1:8" x14ac:dyDescent="0.35">
      <c r="A105" s="91"/>
      <c r="B105" s="92"/>
      <c r="C105" s="91"/>
      <c r="D105" s="93"/>
      <c r="E105" s="93"/>
      <c r="F105" s="92"/>
      <c r="G105" s="92"/>
      <c r="H105" s="92"/>
    </row>
    <row r="106" spans="1:8" x14ac:dyDescent="0.35">
      <c r="A106" s="91"/>
      <c r="B106" s="92"/>
      <c r="C106" s="91"/>
      <c r="D106" s="93"/>
      <c r="E106" s="93"/>
      <c r="F106" s="92"/>
      <c r="G106" s="92"/>
      <c r="H106" s="92"/>
    </row>
    <row r="107" spans="1:8" x14ac:dyDescent="0.35">
      <c r="A107" s="91"/>
      <c r="B107" s="92"/>
      <c r="C107" s="91"/>
      <c r="D107" s="93"/>
      <c r="E107" s="93"/>
      <c r="F107" s="92"/>
      <c r="G107" s="96"/>
      <c r="H107" s="92"/>
    </row>
    <row r="108" spans="1:8" x14ac:dyDescent="0.35">
      <c r="A108" s="91"/>
      <c r="B108" s="92"/>
      <c r="C108" s="91"/>
      <c r="D108" s="93"/>
      <c r="E108" s="93"/>
      <c r="F108" s="92"/>
      <c r="G108" s="92"/>
      <c r="H108" s="92"/>
    </row>
    <row r="109" spans="1:8" x14ac:dyDescent="0.35">
      <c r="A109" s="91"/>
      <c r="B109" s="92"/>
      <c r="C109" s="91"/>
      <c r="D109" s="93"/>
      <c r="E109" s="93"/>
      <c r="F109" s="92"/>
      <c r="G109" s="94"/>
      <c r="H109" s="92"/>
    </row>
    <row r="110" spans="1:8" x14ac:dyDescent="0.35">
      <c r="A110" s="91"/>
      <c r="B110" s="92"/>
      <c r="C110" s="91"/>
      <c r="D110" s="93"/>
      <c r="E110" s="93"/>
      <c r="F110" s="92"/>
      <c r="G110" s="92"/>
      <c r="H110" s="92"/>
    </row>
    <row r="111" spans="1:8" x14ac:dyDescent="0.35">
      <c r="A111" s="91"/>
      <c r="B111" s="92"/>
      <c r="C111" s="91"/>
      <c r="D111" s="93"/>
      <c r="E111" s="93"/>
      <c r="F111" s="92"/>
      <c r="G111" s="92"/>
      <c r="H111" s="92"/>
    </row>
    <row r="112" spans="1:8" x14ac:dyDescent="0.35">
      <c r="A112" s="91"/>
      <c r="B112" s="92"/>
      <c r="C112" s="91"/>
      <c r="D112" s="93"/>
      <c r="E112" s="93"/>
      <c r="F112" s="92"/>
      <c r="G112" s="92"/>
      <c r="H112" s="92"/>
    </row>
    <row r="113" spans="1:8" x14ac:dyDescent="0.35">
      <c r="A113" s="91"/>
      <c r="B113" s="92"/>
      <c r="C113" s="91"/>
      <c r="D113" s="93"/>
      <c r="E113" s="93"/>
      <c r="F113" s="92"/>
      <c r="G113" s="96"/>
      <c r="H113" s="92"/>
    </row>
    <row r="114" spans="1:8" x14ac:dyDescent="0.35">
      <c r="A114" s="91"/>
      <c r="B114" s="92"/>
      <c r="C114" s="91"/>
      <c r="D114" s="93"/>
      <c r="E114" s="93"/>
      <c r="F114" s="92"/>
      <c r="G114" s="96"/>
      <c r="H114" s="92"/>
    </row>
    <row r="115" spans="1:8" x14ac:dyDescent="0.35">
      <c r="A115" s="91"/>
      <c r="B115" s="92"/>
      <c r="C115" s="91"/>
      <c r="D115" s="93"/>
      <c r="E115" s="93"/>
      <c r="F115" s="92"/>
      <c r="G115" s="96"/>
      <c r="H115" s="92"/>
    </row>
    <row r="116" spans="1:8" x14ac:dyDescent="0.35">
      <c r="A116" s="91"/>
      <c r="B116" s="92"/>
      <c r="C116" s="91"/>
      <c r="D116" s="93"/>
      <c r="E116" s="93"/>
      <c r="F116" s="92"/>
      <c r="G116" s="96"/>
      <c r="H116" s="92"/>
    </row>
    <row r="117" spans="1:8" x14ac:dyDescent="0.35">
      <c r="A117" s="91"/>
      <c r="B117" s="92"/>
      <c r="C117" s="91"/>
      <c r="D117" s="93"/>
      <c r="E117" s="93"/>
      <c r="F117" s="92"/>
      <c r="G117" s="96"/>
      <c r="H117" s="92"/>
    </row>
    <row r="118" spans="1:8" x14ac:dyDescent="0.35">
      <c r="A118" s="91"/>
      <c r="B118" s="92"/>
      <c r="C118" s="91"/>
      <c r="D118" s="93"/>
      <c r="E118" s="93"/>
      <c r="F118" s="92"/>
      <c r="G118" s="96"/>
      <c r="H118" s="92"/>
    </row>
    <row r="119" spans="1:8" x14ac:dyDescent="0.35">
      <c r="A119" s="91"/>
      <c r="B119" s="92"/>
      <c r="C119" s="91"/>
      <c r="D119" s="93"/>
      <c r="E119" s="93"/>
      <c r="F119" s="92"/>
      <c r="G119" s="96"/>
      <c r="H119" s="92"/>
    </row>
    <row r="120" spans="1:8" x14ac:dyDescent="0.35">
      <c r="A120" s="91"/>
      <c r="B120" s="92"/>
      <c r="C120" s="91"/>
      <c r="D120" s="93"/>
      <c r="E120" s="93"/>
      <c r="F120" s="92"/>
      <c r="G120" s="96"/>
      <c r="H120" s="92"/>
    </row>
    <row r="121" spans="1:8" x14ac:dyDescent="0.35">
      <c r="A121" s="91"/>
      <c r="B121" s="92"/>
      <c r="C121" s="91"/>
      <c r="D121" s="93"/>
      <c r="E121" s="93"/>
      <c r="F121" s="92"/>
      <c r="G121" s="96"/>
      <c r="H121" s="92"/>
    </row>
    <row r="122" spans="1:8" x14ac:dyDescent="0.35">
      <c r="A122" s="91"/>
      <c r="B122" s="92"/>
      <c r="C122" s="91"/>
      <c r="D122" s="93"/>
      <c r="E122" s="93"/>
      <c r="F122" s="92"/>
      <c r="G122" s="96"/>
      <c r="H122" s="92"/>
    </row>
    <row r="123" spans="1:8" x14ac:dyDescent="0.35">
      <c r="A123" s="91"/>
      <c r="B123" s="92"/>
      <c r="C123" s="91"/>
      <c r="D123" s="93"/>
      <c r="E123" s="93"/>
      <c r="F123" s="92"/>
      <c r="G123" s="96"/>
      <c r="H123" s="92"/>
    </row>
    <row r="124" spans="1:8" x14ac:dyDescent="0.35">
      <c r="A124" s="91"/>
      <c r="B124" s="92"/>
      <c r="C124" s="91"/>
      <c r="D124" s="93"/>
      <c r="E124" s="93"/>
      <c r="F124" s="92"/>
      <c r="G124" s="96"/>
      <c r="H124" s="92"/>
    </row>
    <row r="125" spans="1:8" x14ac:dyDescent="0.35">
      <c r="A125" s="91"/>
      <c r="B125" s="92"/>
      <c r="C125" s="91"/>
      <c r="D125" s="93"/>
      <c r="E125" s="93"/>
      <c r="F125" s="92"/>
      <c r="G125" s="96"/>
      <c r="H125" s="92"/>
    </row>
    <row r="126" spans="1:8" x14ac:dyDescent="0.35">
      <c r="A126" s="91"/>
      <c r="B126" s="92"/>
      <c r="C126" s="91"/>
      <c r="D126" s="93"/>
      <c r="E126" s="93"/>
      <c r="F126" s="92"/>
      <c r="G126" s="96"/>
      <c r="H126" s="92"/>
    </row>
    <row r="127" spans="1:8" x14ac:dyDescent="0.35">
      <c r="A127" s="91"/>
      <c r="B127" s="92"/>
      <c r="C127" s="91"/>
      <c r="D127" s="93"/>
      <c r="E127" s="93"/>
      <c r="F127" s="92"/>
      <c r="G127" s="96"/>
      <c r="H127" s="92"/>
    </row>
    <row r="128" spans="1:8" x14ac:dyDescent="0.35">
      <c r="A128" s="91"/>
      <c r="B128" s="92"/>
      <c r="C128" s="91"/>
      <c r="D128" s="93"/>
      <c r="E128" s="93"/>
      <c r="F128" s="92"/>
      <c r="G128" s="96"/>
      <c r="H128" s="92"/>
    </row>
    <row r="129" spans="1:8" x14ac:dyDescent="0.35">
      <c r="A129" s="91"/>
      <c r="B129" s="92"/>
      <c r="C129" s="91"/>
      <c r="D129" s="93"/>
      <c r="E129" s="93"/>
      <c r="F129" s="92"/>
      <c r="G129" s="96"/>
      <c r="H129" s="92"/>
    </row>
    <row r="130" spans="1:8" x14ac:dyDescent="0.35">
      <c r="A130" s="91"/>
      <c r="B130" s="92"/>
      <c r="C130" s="91"/>
      <c r="D130" s="93"/>
      <c r="E130" s="93"/>
      <c r="F130" s="92"/>
      <c r="G130" s="96"/>
      <c r="H130" s="92"/>
    </row>
    <row r="131" spans="1:8" x14ac:dyDescent="0.35">
      <c r="A131" s="91"/>
      <c r="B131" s="92"/>
      <c r="C131" s="91"/>
      <c r="D131" s="93"/>
      <c r="E131" s="93"/>
      <c r="F131" s="92"/>
      <c r="G131" s="96"/>
      <c r="H131" s="92"/>
    </row>
    <row r="132" spans="1:8" x14ac:dyDescent="0.35">
      <c r="A132" s="91"/>
      <c r="B132" s="92"/>
      <c r="C132" s="91"/>
      <c r="D132" s="93"/>
      <c r="E132" s="93"/>
      <c r="F132" s="92"/>
      <c r="G132" s="96"/>
      <c r="H132" s="92"/>
    </row>
    <row r="133" spans="1:8" x14ac:dyDescent="0.35">
      <c r="A133" s="91"/>
      <c r="B133" s="92"/>
      <c r="C133" s="91"/>
      <c r="D133" s="93"/>
      <c r="E133" s="93"/>
      <c r="F133" s="92"/>
      <c r="G133" s="96"/>
      <c r="H133" s="92"/>
    </row>
    <row r="134" spans="1:8" x14ac:dyDescent="0.35">
      <c r="A134" s="91"/>
      <c r="B134" s="92"/>
      <c r="C134" s="91"/>
      <c r="D134" s="93"/>
      <c r="E134" s="93"/>
      <c r="F134" s="92"/>
      <c r="G134" s="96"/>
      <c r="H134" s="92"/>
    </row>
    <row r="135" spans="1:8" x14ac:dyDescent="0.35">
      <c r="A135" s="91"/>
      <c r="B135" s="92"/>
      <c r="C135" s="91"/>
      <c r="D135" s="93"/>
      <c r="E135" s="93"/>
      <c r="F135" s="92"/>
      <c r="G135" s="96"/>
      <c r="H135" s="92"/>
    </row>
    <row r="136" spans="1:8" x14ac:dyDescent="0.35">
      <c r="A136" s="91"/>
      <c r="B136" s="92"/>
      <c r="C136" s="91"/>
      <c r="D136" s="93"/>
      <c r="E136" s="93"/>
      <c r="F136" s="92"/>
      <c r="G136" s="96"/>
      <c r="H136" s="92"/>
    </row>
    <row r="137" spans="1:8" x14ac:dyDescent="0.35">
      <c r="A137" s="91"/>
      <c r="B137" s="92"/>
      <c r="C137" s="91"/>
      <c r="D137" s="93"/>
      <c r="E137" s="93"/>
      <c r="F137" s="92"/>
      <c r="G137" s="96"/>
      <c r="H137" s="92"/>
    </row>
    <row r="138" spans="1:8" x14ac:dyDescent="0.35">
      <c r="A138" s="91"/>
      <c r="B138" s="92"/>
      <c r="C138" s="91"/>
      <c r="D138" s="93"/>
      <c r="E138" s="93"/>
      <c r="F138" s="92"/>
      <c r="G138" s="96"/>
      <c r="H138" s="92"/>
    </row>
    <row r="139" spans="1:8" x14ac:dyDescent="0.35">
      <c r="A139" s="91"/>
      <c r="B139" s="92"/>
      <c r="C139" s="91"/>
      <c r="D139" s="93"/>
      <c r="E139" s="93"/>
      <c r="F139" s="92"/>
      <c r="G139" s="96"/>
      <c r="H139" s="92"/>
    </row>
    <row r="140" spans="1:8" x14ac:dyDescent="0.35">
      <c r="A140" s="91"/>
      <c r="B140" s="92"/>
      <c r="C140" s="91"/>
      <c r="D140" s="93"/>
      <c r="E140" s="93"/>
      <c r="F140" s="92"/>
      <c r="G140" s="96"/>
      <c r="H140" s="92"/>
    </row>
    <row r="141" spans="1:8" x14ac:dyDescent="0.35">
      <c r="A141" s="91"/>
      <c r="B141" s="92"/>
      <c r="C141" s="91"/>
      <c r="D141" s="93"/>
      <c r="E141" s="93"/>
      <c r="F141" s="92"/>
      <c r="G141" s="96"/>
      <c r="H141" s="92"/>
    </row>
    <row r="142" spans="1:8" x14ac:dyDescent="0.35">
      <c r="A142" s="91"/>
      <c r="B142" s="92"/>
      <c r="C142" s="91"/>
      <c r="D142" s="93"/>
      <c r="E142" s="93"/>
      <c r="F142" s="92"/>
      <c r="G142" s="96"/>
      <c r="H142" s="92"/>
    </row>
    <row r="143" spans="1:8" x14ac:dyDescent="0.35">
      <c r="A143" s="91"/>
      <c r="B143" s="92"/>
      <c r="C143" s="91"/>
      <c r="D143" s="93"/>
      <c r="E143" s="93"/>
      <c r="F143" s="92"/>
      <c r="G143" s="96"/>
      <c r="H143" s="92"/>
    </row>
    <row r="144" spans="1:8" x14ac:dyDescent="0.35">
      <c r="A144" s="91"/>
      <c r="B144" s="92"/>
      <c r="C144" s="91"/>
      <c r="D144" s="93"/>
      <c r="E144" s="93"/>
      <c r="F144" s="92"/>
      <c r="G144" s="96"/>
      <c r="H144" s="92"/>
    </row>
    <row r="145" spans="1:8" x14ac:dyDescent="0.35">
      <c r="A145" s="91"/>
      <c r="B145" s="92"/>
      <c r="C145" s="91"/>
      <c r="D145" s="93"/>
      <c r="E145" s="93"/>
      <c r="F145" s="92"/>
      <c r="G145" s="96"/>
      <c r="H145" s="92"/>
    </row>
    <row r="146" spans="1:8" x14ac:dyDescent="0.35">
      <c r="A146" s="91"/>
      <c r="B146" s="92"/>
      <c r="C146" s="91"/>
      <c r="D146" s="93"/>
      <c r="E146" s="93"/>
      <c r="F146" s="92"/>
      <c r="G146" s="96"/>
      <c r="H146" s="92"/>
    </row>
    <row r="147" spans="1:8" x14ac:dyDescent="0.35">
      <c r="A147" s="91"/>
      <c r="B147" s="92"/>
      <c r="C147" s="91"/>
      <c r="D147" s="93"/>
      <c r="E147" s="93"/>
      <c r="F147" s="92"/>
      <c r="G147" s="96"/>
      <c r="H147" s="92"/>
    </row>
    <row r="148" spans="1:8" x14ac:dyDescent="0.35">
      <c r="A148" s="91"/>
      <c r="B148" s="92"/>
      <c r="C148" s="91"/>
      <c r="D148" s="93"/>
      <c r="E148" s="93"/>
      <c r="F148" s="92"/>
      <c r="G148" s="96"/>
      <c r="H148" s="92"/>
    </row>
    <row r="149" spans="1:8" x14ac:dyDescent="0.35">
      <c r="A149" s="91"/>
      <c r="B149" s="92"/>
      <c r="C149" s="91"/>
      <c r="D149" s="93"/>
      <c r="E149" s="93"/>
      <c r="F149" s="92"/>
      <c r="G149" s="96"/>
      <c r="H149" s="92"/>
    </row>
    <row r="150" spans="1:8" x14ac:dyDescent="0.35">
      <c r="A150" s="91"/>
      <c r="B150" s="92"/>
      <c r="C150" s="91"/>
      <c r="D150" s="93"/>
      <c r="E150" s="93"/>
      <c r="F150" s="92"/>
      <c r="G150" s="96"/>
      <c r="H150" s="92"/>
    </row>
    <row r="151" spans="1:8" x14ac:dyDescent="0.35">
      <c r="A151" s="91"/>
      <c r="B151" s="92"/>
      <c r="C151" s="91"/>
      <c r="D151" s="93"/>
      <c r="E151" s="93"/>
      <c r="F151" s="92"/>
      <c r="G151" s="96"/>
      <c r="H151" s="92"/>
    </row>
    <row r="152" spans="1:8" x14ac:dyDescent="0.35">
      <c r="A152" s="91"/>
      <c r="B152" s="92"/>
      <c r="C152" s="91"/>
      <c r="D152" s="93"/>
      <c r="E152" s="93"/>
      <c r="F152" s="92"/>
      <c r="G152" s="92"/>
      <c r="H152" s="92"/>
    </row>
    <row r="153" spans="1:8" x14ac:dyDescent="0.35">
      <c r="A153" s="91"/>
      <c r="B153" s="92"/>
      <c r="C153" s="91"/>
      <c r="D153" s="93"/>
      <c r="E153" s="93"/>
      <c r="F153" s="92"/>
      <c r="G153" s="92"/>
      <c r="H153" s="92"/>
    </row>
    <row r="154" spans="1:8" x14ac:dyDescent="0.35">
      <c r="A154" s="91"/>
      <c r="B154" s="92"/>
      <c r="C154" s="91"/>
      <c r="D154" s="93"/>
      <c r="E154" s="93"/>
      <c r="F154" s="92"/>
      <c r="G154" s="92"/>
      <c r="H154" s="92"/>
    </row>
    <row r="155" spans="1:8" x14ac:dyDescent="0.35">
      <c r="A155" s="91"/>
      <c r="B155" s="92"/>
      <c r="C155" s="91"/>
      <c r="D155" s="93"/>
      <c r="E155" s="93"/>
      <c r="F155" s="92"/>
      <c r="G155" s="92"/>
      <c r="H155" s="92"/>
    </row>
    <row r="156" spans="1:8" x14ac:dyDescent="0.35">
      <c r="A156" s="91"/>
      <c r="B156" s="92"/>
      <c r="C156" s="91"/>
      <c r="D156" s="93"/>
      <c r="E156" s="93"/>
      <c r="F156" s="92"/>
      <c r="G156" s="92"/>
      <c r="H156" s="92"/>
    </row>
    <row r="157" spans="1:8" x14ac:dyDescent="0.35">
      <c r="A157" s="91"/>
      <c r="B157" s="92"/>
      <c r="C157" s="91"/>
      <c r="D157" s="93"/>
      <c r="E157" s="93"/>
      <c r="F157" s="92"/>
      <c r="G157" s="92"/>
      <c r="H157" s="92"/>
    </row>
    <row r="158" spans="1:8" x14ac:dyDescent="0.35">
      <c r="A158" s="91"/>
      <c r="B158" s="92"/>
      <c r="C158" s="91"/>
      <c r="D158" s="93"/>
      <c r="E158" s="93"/>
      <c r="F158" s="92"/>
      <c r="G158" s="92"/>
      <c r="H158" s="92"/>
    </row>
    <row r="159" spans="1:8" x14ac:dyDescent="0.35">
      <c r="A159" s="91"/>
      <c r="B159" s="92"/>
      <c r="C159" s="91"/>
      <c r="D159" s="93"/>
      <c r="E159" s="93"/>
      <c r="F159" s="92"/>
      <c r="G159" s="92"/>
      <c r="H159" s="92"/>
    </row>
    <row r="160" spans="1:8" x14ac:dyDescent="0.35">
      <c r="A160" s="91"/>
      <c r="B160" s="92"/>
      <c r="C160" s="91"/>
      <c r="D160" s="93"/>
      <c r="E160" s="93"/>
      <c r="F160" s="92"/>
      <c r="G160" s="92"/>
      <c r="H160" s="92"/>
    </row>
    <row r="161" spans="1:8" x14ac:dyDescent="0.35">
      <c r="A161" s="91"/>
      <c r="B161" s="92"/>
      <c r="C161" s="91"/>
      <c r="D161" s="93"/>
      <c r="E161" s="93"/>
      <c r="F161" s="92"/>
      <c r="G161" s="96"/>
      <c r="H161" s="92"/>
    </row>
    <row r="162" spans="1:8" x14ac:dyDescent="0.35">
      <c r="A162" s="91"/>
      <c r="B162" s="92"/>
      <c r="C162" s="91"/>
      <c r="D162" s="93"/>
      <c r="E162" s="93"/>
      <c r="F162" s="92"/>
      <c r="G162" s="92"/>
      <c r="H162" s="92"/>
    </row>
    <row r="163" spans="1:8" x14ac:dyDescent="0.35">
      <c r="A163" s="91"/>
      <c r="B163" s="92"/>
      <c r="C163" s="91"/>
      <c r="D163" s="93"/>
      <c r="E163" s="93"/>
      <c r="F163" s="92"/>
      <c r="G163" s="92"/>
      <c r="H163" s="92"/>
    </row>
    <row r="164" spans="1:8" x14ac:dyDescent="0.35">
      <c r="A164" s="91"/>
      <c r="B164" s="92"/>
      <c r="C164" s="91"/>
      <c r="D164" s="93"/>
      <c r="E164" s="93"/>
      <c r="F164" s="92"/>
      <c r="G164" s="92"/>
      <c r="H164" s="92"/>
    </row>
    <row r="165" spans="1:8" x14ac:dyDescent="0.35">
      <c r="A165" s="91"/>
      <c r="B165" s="92"/>
      <c r="C165" s="91"/>
      <c r="D165" s="93"/>
      <c r="E165" s="93"/>
      <c r="F165" s="92"/>
      <c r="G165" s="96"/>
      <c r="H165" s="92"/>
    </row>
    <row r="166" spans="1:8" x14ac:dyDescent="0.35">
      <c r="A166" s="91"/>
      <c r="B166" s="92"/>
      <c r="C166" s="91"/>
      <c r="D166" s="93"/>
      <c r="E166" s="93"/>
      <c r="F166" s="92"/>
      <c r="G166" s="92"/>
      <c r="H166" s="92"/>
    </row>
    <row r="167" spans="1:8" x14ac:dyDescent="0.35">
      <c r="A167" s="91"/>
      <c r="B167" s="92"/>
      <c r="C167" s="91"/>
      <c r="D167" s="93"/>
      <c r="E167" s="93"/>
      <c r="F167" s="92"/>
      <c r="G167" s="92"/>
      <c r="H167" s="92"/>
    </row>
    <row r="168" spans="1:8" x14ac:dyDescent="0.35">
      <c r="A168" s="91"/>
      <c r="B168" s="92"/>
      <c r="C168" s="91"/>
      <c r="D168" s="93"/>
      <c r="E168" s="93"/>
      <c r="F168" s="92"/>
      <c r="G168" s="92"/>
      <c r="H168" s="92"/>
    </row>
    <row r="169" spans="1:8" x14ac:dyDescent="0.35">
      <c r="A169" s="91"/>
      <c r="B169" s="92"/>
      <c r="C169" s="91"/>
      <c r="D169" s="93"/>
      <c r="E169" s="93"/>
      <c r="F169" s="92"/>
      <c r="G169" s="92"/>
      <c r="H169" s="92"/>
    </row>
    <row r="170" spans="1:8" x14ac:dyDescent="0.35">
      <c r="A170" s="91"/>
      <c r="B170" s="92"/>
      <c r="C170" s="91"/>
      <c r="D170" s="93"/>
      <c r="E170" s="93"/>
      <c r="F170" s="92"/>
      <c r="G170" s="92"/>
      <c r="H170" s="92"/>
    </row>
    <row r="171" spans="1:8" x14ac:dyDescent="0.35">
      <c r="A171" s="91"/>
      <c r="B171" s="92"/>
      <c r="C171" s="91"/>
      <c r="D171" s="93"/>
      <c r="E171" s="93"/>
      <c r="F171" s="92"/>
      <c r="G171" s="92"/>
      <c r="H171" s="92"/>
    </row>
    <row r="172" spans="1:8" x14ac:dyDescent="0.35">
      <c r="A172" s="91"/>
      <c r="B172" s="92"/>
      <c r="C172" s="91"/>
      <c r="D172" s="93"/>
      <c r="E172" s="93"/>
      <c r="F172" s="92"/>
      <c r="G172" s="92"/>
      <c r="H172" s="92"/>
    </row>
    <row r="173" spans="1:8" x14ac:dyDescent="0.35">
      <c r="A173" s="2"/>
      <c r="B173" s="2"/>
      <c r="C173" s="97"/>
      <c r="D173" s="64"/>
      <c r="E173" s="65"/>
      <c r="F173" s="98"/>
      <c r="G173" s="99"/>
      <c r="H173" s="99"/>
    </row>
    <row r="174" spans="1:8" x14ac:dyDescent="0.35">
      <c r="A174" s="2"/>
      <c r="B174" s="2"/>
      <c r="C174" s="97"/>
      <c r="D174" s="64"/>
      <c r="E174" s="65"/>
      <c r="F174" s="98"/>
      <c r="G174" s="99"/>
      <c r="H174" s="99"/>
    </row>
    <row r="175" spans="1:8" x14ac:dyDescent="0.35">
      <c r="A175" s="2"/>
      <c r="B175" s="2"/>
      <c r="C175" s="97"/>
      <c r="D175" s="64"/>
      <c r="E175" s="65"/>
      <c r="F175" s="98"/>
      <c r="G175" s="99"/>
      <c r="H175" s="9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zoomScaleNormal="100" workbookViewId="0">
      <selection activeCell="A2" sqref="A2:H107"/>
    </sheetView>
  </sheetViews>
  <sheetFormatPr baseColWidth="10" defaultColWidth="11.1796875" defaultRowHeight="14.5" x14ac:dyDescent="0.35"/>
  <cols>
    <col min="1" max="1" width="17.81640625" style="90" bestFit="1" customWidth="1"/>
    <col min="2" max="2" width="35" bestFit="1" customWidth="1"/>
    <col min="3" max="3" width="17.81640625" style="4" bestFit="1" customWidth="1"/>
    <col min="4" max="4" width="12.54296875" style="24" bestFit="1" customWidth="1"/>
    <col min="5" max="5" width="11.54296875" style="25" bestFit="1" customWidth="1"/>
    <col min="6" max="6" width="77" style="27" bestFit="1" customWidth="1"/>
    <col min="7" max="7" width="17.1796875" style="28" bestFit="1" customWidth="1"/>
    <col min="8" max="8" width="41.81640625" style="28" bestFit="1" customWidth="1"/>
    <col min="9" max="9" width="33.1796875" customWidth="1"/>
  </cols>
  <sheetData>
    <row r="1" spans="1:9" x14ac:dyDescent="0.35">
      <c r="A1" s="89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35">
      <c r="A2" s="91"/>
      <c r="B2" s="92"/>
      <c r="C2" s="91"/>
      <c r="D2" s="93"/>
      <c r="E2" s="93"/>
      <c r="F2" s="92"/>
      <c r="G2" s="96"/>
      <c r="H2" s="92"/>
      <c r="I2" s="2"/>
    </row>
    <row r="3" spans="1:9" x14ac:dyDescent="0.35">
      <c r="A3" s="91"/>
      <c r="B3" s="92"/>
      <c r="C3" s="91"/>
      <c r="D3" s="93"/>
      <c r="E3" s="93"/>
      <c r="F3" s="92"/>
      <c r="G3" s="96"/>
      <c r="H3" s="92"/>
      <c r="I3" s="2"/>
    </row>
    <row r="4" spans="1:9" x14ac:dyDescent="0.35">
      <c r="A4" s="91"/>
      <c r="B4" s="92"/>
      <c r="C4" s="91"/>
      <c r="D4" s="93"/>
      <c r="E4" s="93"/>
      <c r="F4" s="92"/>
      <c r="G4" s="92"/>
      <c r="H4" s="92"/>
      <c r="I4" s="2"/>
    </row>
    <row r="5" spans="1:9" x14ac:dyDescent="0.35">
      <c r="A5" s="91"/>
      <c r="B5" s="92"/>
      <c r="C5" s="91"/>
      <c r="D5" s="93"/>
      <c r="E5" s="93"/>
      <c r="F5" s="92"/>
      <c r="G5" s="96"/>
      <c r="H5" s="92"/>
      <c r="I5" s="2"/>
    </row>
    <row r="6" spans="1:9" x14ac:dyDescent="0.35">
      <c r="A6" s="91"/>
      <c r="B6" s="92"/>
      <c r="C6" s="91"/>
      <c r="D6" s="93"/>
      <c r="E6" s="93"/>
      <c r="F6" s="92"/>
      <c r="G6" s="92"/>
      <c r="H6" s="92"/>
      <c r="I6" s="2"/>
    </row>
    <row r="7" spans="1:9" x14ac:dyDescent="0.35">
      <c r="A7" s="91"/>
      <c r="B7" s="92"/>
      <c r="C7" s="91"/>
      <c r="D7" s="93"/>
      <c r="E7" s="93"/>
      <c r="F7" s="92"/>
      <c r="G7" s="96"/>
      <c r="H7" s="92"/>
      <c r="I7" s="2"/>
    </row>
    <row r="8" spans="1:9" x14ac:dyDescent="0.35">
      <c r="A8" s="91"/>
      <c r="B8" s="92"/>
      <c r="C8" s="91"/>
      <c r="D8" s="93"/>
      <c r="E8" s="93"/>
      <c r="F8" s="92"/>
      <c r="G8" s="96"/>
      <c r="H8" s="92"/>
      <c r="I8" s="2"/>
    </row>
    <row r="9" spans="1:9" x14ac:dyDescent="0.35">
      <c r="A9" s="91"/>
      <c r="B9" s="92"/>
      <c r="C9" s="91"/>
      <c r="D9" s="93"/>
      <c r="E9" s="93"/>
      <c r="F9" s="92"/>
      <c r="G9" s="96"/>
      <c r="H9" s="92"/>
      <c r="I9" s="2"/>
    </row>
    <row r="10" spans="1:9" x14ac:dyDescent="0.35">
      <c r="A10" s="91"/>
      <c r="B10" s="92"/>
      <c r="C10" s="91"/>
      <c r="D10" s="93"/>
      <c r="E10" s="93"/>
      <c r="F10" s="92"/>
      <c r="G10" s="96"/>
      <c r="H10" s="92"/>
      <c r="I10" s="2"/>
    </row>
    <row r="11" spans="1:9" x14ac:dyDescent="0.35">
      <c r="A11" s="91"/>
      <c r="B11" s="92"/>
      <c r="C11" s="91"/>
      <c r="D11" s="93"/>
      <c r="E11" s="93"/>
      <c r="F11" s="92"/>
      <c r="G11" s="96"/>
      <c r="H11" s="92"/>
      <c r="I11" s="2"/>
    </row>
    <row r="12" spans="1:9" x14ac:dyDescent="0.35">
      <c r="A12" s="91"/>
      <c r="B12" s="92"/>
      <c r="C12" s="91"/>
      <c r="D12" s="93"/>
      <c r="E12" s="93"/>
      <c r="F12" s="92"/>
      <c r="G12" s="96"/>
      <c r="H12" s="92"/>
      <c r="I12" s="2"/>
    </row>
    <row r="13" spans="1:9" x14ac:dyDescent="0.35">
      <c r="A13" s="91"/>
      <c r="B13" s="92"/>
      <c r="C13" s="91"/>
      <c r="D13" s="93"/>
      <c r="E13" s="93"/>
      <c r="F13" s="92"/>
      <c r="G13" s="96"/>
      <c r="H13" s="92"/>
      <c r="I13" s="2"/>
    </row>
    <row r="14" spans="1:9" x14ac:dyDescent="0.35">
      <c r="A14" s="91"/>
      <c r="B14" s="92"/>
      <c r="C14" s="91"/>
      <c r="D14" s="93"/>
      <c r="E14" s="93"/>
      <c r="F14" s="92"/>
      <c r="G14" s="96"/>
      <c r="H14" s="92"/>
      <c r="I14" s="2"/>
    </row>
    <row r="15" spans="1:9" x14ac:dyDescent="0.35">
      <c r="A15" s="91"/>
      <c r="B15" s="92"/>
      <c r="C15" s="91"/>
      <c r="D15" s="93"/>
      <c r="E15" s="93"/>
      <c r="F15" s="92"/>
      <c r="G15" s="96"/>
      <c r="H15" s="92"/>
      <c r="I15" s="2"/>
    </row>
    <row r="16" spans="1:9" x14ac:dyDescent="0.35">
      <c r="A16" s="91"/>
      <c r="B16" s="92"/>
      <c r="C16" s="91"/>
      <c r="D16" s="93"/>
      <c r="E16" s="93"/>
      <c r="F16" s="92"/>
      <c r="G16" s="96"/>
      <c r="H16" s="92"/>
      <c r="I16" s="2"/>
    </row>
    <row r="17" spans="1:9" x14ac:dyDescent="0.35">
      <c r="A17" s="91"/>
      <c r="B17" s="92"/>
      <c r="C17" s="91"/>
      <c r="D17" s="93"/>
      <c r="E17" s="93"/>
      <c r="F17" s="92"/>
      <c r="G17" s="96"/>
      <c r="H17" s="92"/>
      <c r="I17" s="2"/>
    </row>
    <row r="18" spans="1:9" x14ac:dyDescent="0.35">
      <c r="A18" s="91"/>
      <c r="B18" s="92"/>
      <c r="C18" s="91"/>
      <c r="D18" s="93"/>
      <c r="E18" s="93"/>
      <c r="F18" s="92"/>
      <c r="G18" s="92"/>
      <c r="H18" s="92"/>
      <c r="I18" s="2"/>
    </row>
    <row r="19" spans="1:9" x14ac:dyDescent="0.35">
      <c r="A19" s="91"/>
      <c r="B19" s="92"/>
      <c r="C19" s="91"/>
      <c r="D19" s="93"/>
      <c r="E19" s="93"/>
      <c r="F19" s="92"/>
      <c r="G19" s="96"/>
      <c r="H19" s="92"/>
      <c r="I19" s="2"/>
    </row>
    <row r="20" spans="1:9" x14ac:dyDescent="0.35">
      <c r="A20" s="91"/>
      <c r="B20" s="92"/>
      <c r="C20" s="91"/>
      <c r="D20" s="93"/>
      <c r="E20" s="93"/>
      <c r="F20" s="92"/>
      <c r="G20" s="96"/>
      <c r="H20" s="92"/>
      <c r="I20" s="2"/>
    </row>
    <row r="21" spans="1:9" x14ac:dyDescent="0.35">
      <c r="A21" s="91"/>
      <c r="B21" s="92"/>
      <c r="C21" s="91"/>
      <c r="D21" s="93"/>
      <c r="E21" s="93"/>
      <c r="F21" s="92"/>
      <c r="G21" s="96"/>
      <c r="H21" s="92"/>
      <c r="I21" s="2"/>
    </row>
    <row r="22" spans="1:9" x14ac:dyDescent="0.35">
      <c r="A22" s="91"/>
      <c r="B22" s="92"/>
      <c r="C22" s="91"/>
      <c r="D22" s="93"/>
      <c r="E22" s="93"/>
      <c r="F22" s="92"/>
      <c r="G22" s="96"/>
      <c r="H22" s="92"/>
      <c r="I22" s="2"/>
    </row>
    <row r="23" spans="1:9" x14ac:dyDescent="0.35">
      <c r="A23" s="91"/>
      <c r="B23" s="92"/>
      <c r="C23" s="91"/>
      <c r="D23" s="93"/>
      <c r="E23" s="93"/>
      <c r="F23" s="92"/>
      <c r="G23" s="96"/>
      <c r="H23" s="92"/>
      <c r="I23" s="2"/>
    </row>
    <row r="24" spans="1:9" x14ac:dyDescent="0.35">
      <c r="A24" s="91"/>
      <c r="B24" s="92"/>
      <c r="C24" s="91"/>
      <c r="D24" s="93"/>
      <c r="E24" s="93"/>
      <c r="F24" s="92"/>
      <c r="G24" s="96"/>
      <c r="H24" s="92"/>
      <c r="I24" s="2"/>
    </row>
    <row r="25" spans="1:9" x14ac:dyDescent="0.35">
      <c r="A25" s="91"/>
      <c r="B25" s="92"/>
      <c r="C25" s="91"/>
      <c r="D25" s="93"/>
      <c r="E25" s="93"/>
      <c r="F25" s="92"/>
      <c r="G25" s="96"/>
      <c r="H25" s="92"/>
      <c r="I25" s="2"/>
    </row>
    <row r="26" spans="1:9" x14ac:dyDescent="0.35">
      <c r="A26" s="91"/>
      <c r="B26" s="92"/>
      <c r="C26" s="91"/>
      <c r="D26" s="93"/>
      <c r="E26" s="93"/>
      <c r="F26" s="94"/>
      <c r="G26" s="95"/>
      <c r="H26" s="92"/>
      <c r="I26" s="2"/>
    </row>
    <row r="27" spans="1:9" x14ac:dyDescent="0.35">
      <c r="A27" s="91"/>
      <c r="B27" s="92"/>
      <c r="C27" s="91"/>
      <c r="D27" s="93"/>
      <c r="E27" s="93"/>
      <c r="F27" s="94"/>
      <c r="G27" s="92"/>
      <c r="H27" s="92"/>
      <c r="I27" s="2"/>
    </row>
    <row r="28" spans="1:9" x14ac:dyDescent="0.35">
      <c r="A28" s="91"/>
      <c r="B28" s="92"/>
      <c r="C28" s="91"/>
      <c r="D28" s="93"/>
      <c r="E28" s="93"/>
      <c r="F28" s="92"/>
      <c r="G28" s="92"/>
      <c r="H28" s="92"/>
      <c r="I28" s="2"/>
    </row>
    <row r="29" spans="1:9" x14ac:dyDescent="0.35">
      <c r="A29" s="91"/>
      <c r="B29" s="92"/>
      <c r="C29" s="91"/>
      <c r="D29" s="93"/>
      <c r="E29" s="93"/>
      <c r="F29" s="92"/>
      <c r="G29" s="92"/>
      <c r="H29" s="92"/>
      <c r="I29" s="2"/>
    </row>
    <row r="30" spans="1:9" x14ac:dyDescent="0.35">
      <c r="A30" s="91"/>
      <c r="B30" s="92"/>
      <c r="C30" s="91"/>
      <c r="D30" s="93"/>
      <c r="E30" s="93"/>
      <c r="F30" s="92"/>
      <c r="G30" s="92"/>
      <c r="H30" s="92"/>
      <c r="I30" s="2"/>
    </row>
    <row r="31" spans="1:9" x14ac:dyDescent="0.35">
      <c r="A31" s="91"/>
      <c r="B31" s="92"/>
      <c r="C31" s="91"/>
      <c r="D31" s="93"/>
      <c r="E31" s="93"/>
      <c r="F31" s="92"/>
      <c r="G31" s="92"/>
      <c r="H31" s="92"/>
      <c r="I31" s="2"/>
    </row>
    <row r="32" spans="1:9" x14ac:dyDescent="0.35">
      <c r="A32" s="91"/>
      <c r="B32" s="92"/>
      <c r="C32" s="91"/>
      <c r="D32" s="93"/>
      <c r="E32" s="93"/>
      <c r="F32" s="92"/>
      <c r="G32" s="92"/>
      <c r="H32" s="92"/>
      <c r="I32" s="2"/>
    </row>
    <row r="33" spans="1:9" x14ac:dyDescent="0.35">
      <c r="A33" s="91"/>
      <c r="B33" s="92"/>
      <c r="C33" s="91"/>
      <c r="D33" s="93"/>
      <c r="E33" s="93"/>
      <c r="F33" s="94"/>
      <c r="G33" s="96"/>
      <c r="H33" s="92"/>
      <c r="I33" s="2"/>
    </row>
    <row r="34" spans="1:9" x14ac:dyDescent="0.35">
      <c r="A34" s="91"/>
      <c r="B34" s="92"/>
      <c r="C34" s="91"/>
      <c r="D34" s="93"/>
      <c r="E34" s="93"/>
      <c r="F34" s="92"/>
      <c r="G34" s="92"/>
      <c r="H34" s="92"/>
      <c r="I34" s="2"/>
    </row>
    <row r="35" spans="1:9" x14ac:dyDescent="0.35">
      <c r="A35" s="91"/>
      <c r="B35" s="92"/>
      <c r="C35" s="91"/>
      <c r="D35" s="93"/>
      <c r="E35" s="93"/>
      <c r="F35" s="94"/>
      <c r="G35" s="96"/>
      <c r="H35" s="92"/>
      <c r="I35" s="2"/>
    </row>
    <row r="36" spans="1:9" x14ac:dyDescent="0.35">
      <c r="A36" s="91"/>
      <c r="B36" s="92"/>
      <c r="C36" s="91"/>
      <c r="D36" s="93"/>
      <c r="E36" s="93"/>
      <c r="F36" s="92"/>
      <c r="G36" s="96"/>
      <c r="H36" s="92"/>
      <c r="I36" s="2"/>
    </row>
    <row r="37" spans="1:9" x14ac:dyDescent="0.35">
      <c r="A37" s="91"/>
      <c r="B37" s="92"/>
      <c r="C37" s="91"/>
      <c r="D37" s="93"/>
      <c r="E37" s="93"/>
      <c r="F37" s="94"/>
      <c r="G37" s="96"/>
      <c r="H37" s="92"/>
      <c r="I37" s="2"/>
    </row>
    <row r="38" spans="1:9" x14ac:dyDescent="0.35">
      <c r="A38" s="91"/>
      <c r="B38" s="92"/>
      <c r="C38" s="91"/>
      <c r="D38" s="93"/>
      <c r="E38" s="93"/>
      <c r="F38" s="94"/>
      <c r="G38" s="96"/>
      <c r="H38" s="92"/>
      <c r="I38" s="2"/>
    </row>
    <row r="39" spans="1:9" x14ac:dyDescent="0.35">
      <c r="A39" s="91"/>
      <c r="B39" s="92"/>
      <c r="C39" s="91"/>
      <c r="D39" s="93"/>
      <c r="E39" s="93"/>
      <c r="F39" s="92"/>
      <c r="G39" s="92"/>
      <c r="H39" s="92"/>
      <c r="I39" s="2"/>
    </row>
    <row r="40" spans="1:9" x14ac:dyDescent="0.35">
      <c r="A40" s="91"/>
      <c r="B40" s="92"/>
      <c r="C40" s="91"/>
      <c r="D40" s="93"/>
      <c r="E40" s="93"/>
      <c r="F40" s="92"/>
      <c r="G40" s="92"/>
      <c r="H40" s="92"/>
      <c r="I40" s="2"/>
    </row>
    <row r="41" spans="1:9" x14ac:dyDescent="0.35">
      <c r="A41" s="91"/>
      <c r="B41" s="92"/>
      <c r="C41" s="91"/>
      <c r="D41" s="93"/>
      <c r="E41" s="93"/>
      <c r="F41" s="92"/>
      <c r="G41" s="92"/>
      <c r="H41" s="92"/>
      <c r="I41" s="2"/>
    </row>
    <row r="42" spans="1:9" x14ac:dyDescent="0.35">
      <c r="A42" s="91"/>
      <c r="B42" s="92"/>
      <c r="C42" s="91"/>
      <c r="D42" s="93"/>
      <c r="E42" s="93"/>
      <c r="F42" s="92"/>
      <c r="G42" s="92"/>
      <c r="H42" s="92"/>
      <c r="I42" s="2"/>
    </row>
    <row r="43" spans="1:9" x14ac:dyDescent="0.35">
      <c r="A43" s="91"/>
      <c r="B43" s="92"/>
      <c r="C43" s="91"/>
      <c r="D43" s="93"/>
      <c r="E43" s="93"/>
      <c r="F43" s="92"/>
      <c r="G43" s="92"/>
      <c r="H43" s="92"/>
      <c r="I43" s="2"/>
    </row>
    <row r="44" spans="1:9" x14ac:dyDescent="0.35">
      <c r="A44" s="91"/>
      <c r="B44" s="92"/>
      <c r="C44" s="91"/>
      <c r="D44" s="93"/>
      <c r="E44" s="93"/>
      <c r="F44" s="92"/>
      <c r="G44" s="92"/>
      <c r="H44" s="92"/>
      <c r="I44" s="2"/>
    </row>
    <row r="45" spans="1:9" x14ac:dyDescent="0.35">
      <c r="A45" s="91"/>
      <c r="B45" s="92"/>
      <c r="C45" s="91"/>
      <c r="D45" s="93"/>
      <c r="E45" s="93"/>
      <c r="F45" s="92"/>
      <c r="G45" s="92"/>
      <c r="H45" s="92"/>
      <c r="I45" s="2"/>
    </row>
    <row r="46" spans="1:9" x14ac:dyDescent="0.35">
      <c r="A46" s="91"/>
      <c r="B46" s="92"/>
      <c r="C46" s="91"/>
      <c r="D46" s="93"/>
      <c r="E46" s="93"/>
      <c r="F46" s="92"/>
      <c r="G46" s="92"/>
      <c r="H46" s="92"/>
      <c r="I46" s="2"/>
    </row>
    <row r="47" spans="1:9" x14ac:dyDescent="0.35">
      <c r="A47" s="91"/>
      <c r="B47" s="92"/>
      <c r="C47" s="91"/>
      <c r="D47" s="93"/>
      <c r="E47" s="93"/>
      <c r="F47" s="92"/>
      <c r="G47" s="92"/>
      <c r="H47" s="92"/>
      <c r="I47" s="2"/>
    </row>
    <row r="48" spans="1:9" x14ac:dyDescent="0.35">
      <c r="A48" s="91"/>
      <c r="B48" s="92"/>
      <c r="C48" s="91"/>
      <c r="D48" s="93"/>
      <c r="E48" s="93"/>
      <c r="F48" s="94"/>
      <c r="G48" s="96"/>
      <c r="H48" s="92"/>
      <c r="I48" s="2"/>
    </row>
    <row r="49" spans="1:9" x14ac:dyDescent="0.35">
      <c r="A49" s="91"/>
      <c r="B49" s="92"/>
      <c r="C49" s="91"/>
      <c r="D49" s="93"/>
      <c r="E49" s="93"/>
      <c r="F49" s="92"/>
      <c r="G49" s="96"/>
      <c r="H49" s="92"/>
      <c r="I49" s="2"/>
    </row>
    <row r="50" spans="1:9" x14ac:dyDescent="0.35">
      <c r="A50" s="91"/>
      <c r="B50" s="92"/>
      <c r="C50" s="91"/>
      <c r="D50" s="93"/>
      <c r="E50" s="93"/>
      <c r="F50" s="92"/>
      <c r="G50" s="92"/>
      <c r="H50" s="92"/>
      <c r="I50" s="2"/>
    </row>
    <row r="51" spans="1:9" x14ac:dyDescent="0.35">
      <c r="A51" s="91"/>
      <c r="B51" s="92"/>
      <c r="C51" s="91"/>
      <c r="D51" s="93"/>
      <c r="E51" s="93"/>
      <c r="F51" s="92"/>
      <c r="G51" s="92"/>
      <c r="H51" s="92"/>
      <c r="I51" s="2"/>
    </row>
    <row r="52" spans="1:9" x14ac:dyDescent="0.35">
      <c r="A52" s="91"/>
      <c r="B52" s="92"/>
      <c r="C52" s="91"/>
      <c r="D52" s="93"/>
      <c r="E52" s="93"/>
      <c r="F52" s="92"/>
      <c r="G52" s="92"/>
      <c r="H52" s="92"/>
      <c r="I52" s="2"/>
    </row>
    <row r="53" spans="1:9" x14ac:dyDescent="0.35">
      <c r="A53" s="91"/>
      <c r="B53" s="92"/>
      <c r="C53" s="91"/>
      <c r="D53" s="93"/>
      <c r="E53" s="93"/>
      <c r="F53" s="92"/>
      <c r="G53" s="92"/>
      <c r="H53" s="92"/>
      <c r="I53" s="2"/>
    </row>
    <row r="54" spans="1:9" x14ac:dyDescent="0.35">
      <c r="A54" s="91"/>
      <c r="B54" s="92"/>
      <c r="C54" s="91"/>
      <c r="D54" s="93"/>
      <c r="E54" s="93"/>
      <c r="F54" s="94"/>
      <c r="G54" s="96"/>
      <c r="H54" s="92"/>
      <c r="I54" s="2"/>
    </row>
    <row r="55" spans="1:9" x14ac:dyDescent="0.35">
      <c r="A55" s="91"/>
      <c r="B55" s="92"/>
      <c r="C55" s="91"/>
      <c r="D55" s="93"/>
      <c r="E55" s="93"/>
      <c r="F55" s="92"/>
      <c r="G55" s="92"/>
      <c r="H55" s="92"/>
      <c r="I55" s="2"/>
    </row>
    <row r="56" spans="1:9" x14ac:dyDescent="0.35">
      <c r="A56" s="91"/>
      <c r="B56" s="92"/>
      <c r="C56" s="91"/>
      <c r="D56" s="93"/>
      <c r="E56" s="93"/>
      <c r="F56" s="94"/>
      <c r="G56" s="96"/>
      <c r="H56" s="92"/>
      <c r="I56" s="2"/>
    </row>
    <row r="57" spans="1:9" x14ac:dyDescent="0.35">
      <c r="A57" s="91"/>
      <c r="B57" s="92"/>
      <c r="C57" s="91"/>
      <c r="D57" s="93"/>
      <c r="E57" s="93"/>
      <c r="F57" s="94"/>
      <c r="G57" s="94"/>
      <c r="H57" s="92"/>
      <c r="I57" s="2"/>
    </row>
    <row r="58" spans="1:9" x14ac:dyDescent="0.35">
      <c r="A58" s="91"/>
      <c r="B58" s="92"/>
      <c r="C58" s="91"/>
      <c r="D58" s="93"/>
      <c r="E58" s="93"/>
      <c r="F58" s="92"/>
      <c r="G58" s="92"/>
      <c r="H58" s="92"/>
      <c r="I58" s="2"/>
    </row>
    <row r="59" spans="1:9" x14ac:dyDescent="0.35">
      <c r="A59" s="91"/>
      <c r="B59" s="92"/>
      <c r="C59" s="91"/>
      <c r="D59" s="93"/>
      <c r="E59" s="93"/>
      <c r="F59" s="92"/>
      <c r="G59" s="92"/>
      <c r="H59" s="92"/>
      <c r="I59" s="2"/>
    </row>
    <row r="60" spans="1:9" x14ac:dyDescent="0.35">
      <c r="A60" s="91"/>
      <c r="B60" s="92"/>
      <c r="C60" s="91"/>
      <c r="D60" s="93"/>
      <c r="E60" s="93"/>
      <c r="F60" s="92"/>
      <c r="G60" s="92"/>
      <c r="H60" s="92"/>
      <c r="I60" s="2"/>
    </row>
    <row r="61" spans="1:9" x14ac:dyDescent="0.35">
      <c r="A61" s="91"/>
      <c r="B61" s="92"/>
      <c r="C61" s="91"/>
      <c r="D61" s="93"/>
      <c r="E61" s="93"/>
      <c r="F61" s="92"/>
      <c r="G61" s="92"/>
      <c r="H61" s="92"/>
      <c r="I61" s="2"/>
    </row>
    <row r="62" spans="1:9" x14ac:dyDescent="0.35">
      <c r="A62" s="91"/>
      <c r="B62" s="92"/>
      <c r="C62" s="91"/>
      <c r="D62" s="93"/>
      <c r="E62" s="93"/>
      <c r="F62" s="92"/>
      <c r="G62" s="92"/>
      <c r="H62" s="92"/>
      <c r="I62" s="2"/>
    </row>
    <row r="63" spans="1:9" x14ac:dyDescent="0.35">
      <c r="A63" s="91"/>
      <c r="B63" s="92"/>
      <c r="C63" s="91"/>
      <c r="D63" s="93"/>
      <c r="E63" s="93"/>
      <c r="F63" s="92"/>
      <c r="G63" s="96"/>
      <c r="H63" s="92"/>
      <c r="I63" s="2"/>
    </row>
    <row r="64" spans="1:9" x14ac:dyDescent="0.35">
      <c r="A64" s="91"/>
      <c r="B64" s="92"/>
      <c r="C64" s="91"/>
      <c r="D64" s="93"/>
      <c r="E64" s="93"/>
      <c r="F64" s="92"/>
      <c r="G64" s="96"/>
      <c r="H64" s="92"/>
      <c r="I64" s="2"/>
    </row>
    <row r="65" spans="1:9" x14ac:dyDescent="0.35">
      <c r="A65" s="91"/>
      <c r="B65" s="92"/>
      <c r="C65" s="91"/>
      <c r="D65" s="93"/>
      <c r="E65" s="93"/>
      <c r="F65" s="92"/>
      <c r="G65" s="92"/>
      <c r="H65" s="92"/>
      <c r="I65" s="2"/>
    </row>
    <row r="66" spans="1:9" x14ac:dyDescent="0.35">
      <c r="A66" s="91"/>
      <c r="B66" s="92"/>
      <c r="C66" s="91"/>
      <c r="D66" s="93"/>
      <c r="E66" s="93"/>
      <c r="F66" s="92"/>
      <c r="G66" s="92"/>
      <c r="H66" s="92"/>
      <c r="I66" s="2"/>
    </row>
    <row r="67" spans="1:9" x14ac:dyDescent="0.35">
      <c r="A67" s="91"/>
      <c r="B67" s="92"/>
      <c r="C67" s="91"/>
      <c r="D67" s="93"/>
      <c r="E67" s="93"/>
      <c r="F67" s="92"/>
      <c r="G67" s="96"/>
      <c r="H67" s="92"/>
      <c r="I67" s="2"/>
    </row>
    <row r="68" spans="1:9" x14ac:dyDescent="0.35">
      <c r="A68" s="91"/>
      <c r="B68" s="92"/>
      <c r="C68" s="91"/>
      <c r="D68" s="93"/>
      <c r="E68" s="93"/>
      <c r="F68" s="92"/>
      <c r="G68" s="92"/>
      <c r="H68" s="92"/>
      <c r="I68" s="2"/>
    </row>
    <row r="69" spans="1:9" x14ac:dyDescent="0.35">
      <c r="A69" s="91"/>
      <c r="B69" s="92"/>
      <c r="C69" s="91"/>
      <c r="D69" s="93"/>
      <c r="E69" s="93"/>
      <c r="F69" s="94"/>
      <c r="G69" s="96"/>
      <c r="H69" s="92"/>
      <c r="I69" s="2"/>
    </row>
    <row r="70" spans="1:9" x14ac:dyDescent="0.35">
      <c r="A70" s="91"/>
      <c r="B70" s="92"/>
      <c r="C70" s="91"/>
      <c r="D70" s="93"/>
      <c r="E70" s="93"/>
      <c r="F70" s="92"/>
      <c r="G70" s="92"/>
      <c r="H70" s="92"/>
      <c r="I70" s="2"/>
    </row>
    <row r="71" spans="1:9" x14ac:dyDescent="0.35">
      <c r="A71" s="91"/>
      <c r="B71" s="92"/>
      <c r="C71" s="91"/>
      <c r="D71" s="93"/>
      <c r="E71" s="93"/>
      <c r="F71" s="92"/>
      <c r="G71" s="92"/>
      <c r="H71" s="92"/>
      <c r="I71" s="2"/>
    </row>
    <row r="72" spans="1:9" x14ac:dyDescent="0.35">
      <c r="A72" s="91"/>
      <c r="B72" s="92"/>
      <c r="C72" s="91"/>
      <c r="D72" s="93"/>
      <c r="E72" s="93"/>
      <c r="F72" s="92"/>
      <c r="G72" s="96"/>
      <c r="H72" s="92"/>
      <c r="I72" s="2"/>
    </row>
    <row r="73" spans="1:9" x14ac:dyDescent="0.35">
      <c r="A73" s="91"/>
      <c r="B73" s="92"/>
      <c r="C73" s="91"/>
      <c r="D73" s="93"/>
      <c r="E73" s="93"/>
      <c r="F73" s="92"/>
      <c r="G73" s="96"/>
      <c r="H73" s="92"/>
      <c r="I73" s="2"/>
    </row>
    <row r="74" spans="1:9" x14ac:dyDescent="0.35">
      <c r="A74" s="91"/>
      <c r="B74" s="92"/>
      <c r="C74" s="91"/>
      <c r="D74" s="93"/>
      <c r="E74" s="93"/>
      <c r="F74" s="94"/>
      <c r="G74" s="96"/>
      <c r="H74" s="92"/>
      <c r="I74" s="2"/>
    </row>
    <row r="75" spans="1:9" x14ac:dyDescent="0.35">
      <c r="A75" s="91"/>
      <c r="B75" s="92"/>
      <c r="C75" s="91"/>
      <c r="D75" s="93"/>
      <c r="E75" s="93"/>
      <c r="F75" s="92"/>
      <c r="G75" s="92"/>
      <c r="H75" s="92"/>
      <c r="I75" s="2"/>
    </row>
    <row r="76" spans="1:9" x14ac:dyDescent="0.35">
      <c r="A76" s="91"/>
      <c r="B76" s="92"/>
      <c r="C76" s="91"/>
      <c r="D76" s="93"/>
      <c r="E76" s="93"/>
      <c r="F76" s="92"/>
      <c r="G76" s="92"/>
      <c r="H76" s="92"/>
      <c r="I76" s="2"/>
    </row>
    <row r="77" spans="1:9" x14ac:dyDescent="0.35">
      <c r="A77" s="91"/>
      <c r="B77" s="92"/>
      <c r="C77" s="91"/>
      <c r="D77" s="93"/>
      <c r="E77" s="93"/>
      <c r="F77" s="94"/>
      <c r="G77" s="94"/>
      <c r="H77" s="92"/>
      <c r="I77" s="2"/>
    </row>
    <row r="78" spans="1:9" x14ac:dyDescent="0.35">
      <c r="A78" s="91"/>
      <c r="B78" s="92"/>
      <c r="C78" s="91"/>
      <c r="D78" s="93"/>
      <c r="E78" s="93"/>
      <c r="F78" s="92"/>
      <c r="G78" s="92"/>
      <c r="H78" s="92"/>
      <c r="I78" s="2"/>
    </row>
    <row r="79" spans="1:9" x14ac:dyDescent="0.35">
      <c r="A79" s="91"/>
      <c r="B79" s="92"/>
      <c r="C79" s="91"/>
      <c r="D79" s="93"/>
      <c r="E79" s="93"/>
      <c r="F79" s="94"/>
      <c r="G79" s="94"/>
      <c r="H79" s="92"/>
      <c r="I79" s="2"/>
    </row>
    <row r="80" spans="1:9" x14ac:dyDescent="0.35">
      <c r="A80" s="91"/>
      <c r="B80" s="92"/>
      <c r="C80" s="91"/>
      <c r="D80" s="93"/>
      <c r="E80" s="93"/>
      <c r="F80" s="94"/>
      <c r="G80" s="92"/>
      <c r="H80" s="92"/>
      <c r="I80" s="2"/>
    </row>
    <row r="81" spans="1:9" x14ac:dyDescent="0.35">
      <c r="A81" s="91"/>
      <c r="B81" s="92"/>
      <c r="C81" s="91"/>
      <c r="D81" s="93"/>
      <c r="E81" s="93"/>
      <c r="F81" s="92"/>
      <c r="G81" s="92"/>
      <c r="H81" s="92"/>
      <c r="I81" s="2"/>
    </row>
    <row r="82" spans="1:9" x14ac:dyDescent="0.35">
      <c r="A82" s="91"/>
      <c r="B82" s="92"/>
      <c r="C82" s="91"/>
      <c r="D82" s="93"/>
      <c r="E82" s="93"/>
      <c r="F82" s="92"/>
      <c r="G82" s="92"/>
      <c r="H82" s="92"/>
      <c r="I82" s="2"/>
    </row>
    <row r="83" spans="1:9" x14ac:dyDescent="0.35">
      <c r="A83" s="91"/>
      <c r="B83" s="92"/>
      <c r="C83" s="91"/>
      <c r="D83" s="93"/>
      <c r="E83" s="93"/>
      <c r="F83" s="92"/>
      <c r="G83" s="92"/>
      <c r="H83" s="92"/>
      <c r="I83" s="2"/>
    </row>
    <row r="84" spans="1:9" x14ac:dyDescent="0.35">
      <c r="A84" s="91"/>
      <c r="B84" s="92"/>
      <c r="C84" s="91"/>
      <c r="D84" s="93"/>
      <c r="E84" s="93"/>
      <c r="F84" s="94"/>
      <c r="G84" s="94"/>
      <c r="H84" s="92"/>
      <c r="I84" s="2"/>
    </row>
    <row r="85" spans="1:9" x14ac:dyDescent="0.35">
      <c r="A85" s="91"/>
      <c r="B85" s="92"/>
      <c r="C85" s="91"/>
      <c r="D85" s="93"/>
      <c r="E85" s="93"/>
      <c r="F85" s="92"/>
      <c r="G85" s="92"/>
      <c r="H85" s="92"/>
      <c r="I85" s="2"/>
    </row>
    <row r="86" spans="1:9" x14ac:dyDescent="0.35">
      <c r="A86" s="91"/>
      <c r="B86" s="92"/>
      <c r="C86" s="91"/>
      <c r="D86" s="93"/>
      <c r="E86" s="93"/>
      <c r="F86" s="94"/>
      <c r="G86" s="94"/>
      <c r="H86" s="92"/>
      <c r="I86" s="2"/>
    </row>
    <row r="87" spans="1:9" x14ac:dyDescent="0.35">
      <c r="A87" s="91"/>
      <c r="B87" s="92"/>
      <c r="C87" s="91"/>
      <c r="D87" s="93"/>
      <c r="E87" s="93"/>
      <c r="F87" s="92"/>
      <c r="G87" s="92"/>
      <c r="H87" s="92"/>
      <c r="I87" s="2"/>
    </row>
    <row r="88" spans="1:9" x14ac:dyDescent="0.35">
      <c r="A88" s="91"/>
      <c r="B88" s="92"/>
      <c r="C88" s="91"/>
      <c r="D88" s="93"/>
      <c r="E88" s="93"/>
      <c r="F88" s="92"/>
      <c r="G88" s="92"/>
      <c r="H88" s="92"/>
      <c r="I88" s="2"/>
    </row>
    <row r="89" spans="1:9" x14ac:dyDescent="0.35">
      <c r="A89" s="91"/>
      <c r="B89" s="92"/>
      <c r="C89" s="91"/>
      <c r="D89" s="93"/>
      <c r="E89" s="93"/>
      <c r="F89" s="92"/>
      <c r="G89" s="92"/>
      <c r="H89" s="92"/>
      <c r="I89" s="2"/>
    </row>
    <row r="90" spans="1:9" x14ac:dyDescent="0.35">
      <c r="A90" s="91"/>
      <c r="B90" s="92"/>
      <c r="C90" s="91"/>
      <c r="D90" s="93"/>
      <c r="E90" s="93"/>
      <c r="F90" s="92"/>
      <c r="G90" s="96"/>
      <c r="H90" s="92"/>
      <c r="I90" s="2"/>
    </row>
    <row r="91" spans="1:9" x14ac:dyDescent="0.35">
      <c r="A91" s="91"/>
      <c r="B91" s="92"/>
      <c r="C91" s="91"/>
      <c r="D91" s="93"/>
      <c r="E91" s="93"/>
      <c r="F91" s="92"/>
      <c r="G91" s="96"/>
      <c r="H91" s="92"/>
      <c r="I91" s="2"/>
    </row>
    <row r="92" spans="1:9" x14ac:dyDescent="0.35">
      <c r="A92" s="91"/>
      <c r="B92" s="92"/>
      <c r="C92" s="91"/>
      <c r="D92" s="93"/>
      <c r="E92" s="93"/>
      <c r="F92" s="92"/>
      <c r="G92" s="92"/>
      <c r="H92" s="92"/>
      <c r="I92" s="2"/>
    </row>
    <row r="93" spans="1:9" x14ac:dyDescent="0.35">
      <c r="A93" s="91"/>
      <c r="B93" s="92"/>
      <c r="C93" s="91"/>
      <c r="D93" s="93"/>
      <c r="E93" s="93"/>
      <c r="F93" s="92"/>
      <c r="G93" s="92"/>
      <c r="H93" s="92"/>
      <c r="I93" s="2"/>
    </row>
    <row r="94" spans="1:9" x14ac:dyDescent="0.35">
      <c r="A94" s="91"/>
      <c r="B94" s="92"/>
      <c r="C94" s="91"/>
      <c r="D94" s="93"/>
      <c r="E94" s="93"/>
      <c r="F94" s="92"/>
      <c r="G94" s="92"/>
      <c r="H94" s="92"/>
      <c r="I94" s="2"/>
    </row>
    <row r="95" spans="1:9" x14ac:dyDescent="0.35">
      <c r="A95" s="91"/>
      <c r="B95" s="92"/>
      <c r="C95" s="91"/>
      <c r="D95" s="93"/>
      <c r="E95" s="93"/>
      <c r="F95" s="92"/>
      <c r="G95" s="92"/>
      <c r="H95" s="92"/>
      <c r="I95" s="2"/>
    </row>
    <row r="96" spans="1:9" x14ac:dyDescent="0.35">
      <c r="A96" s="91"/>
      <c r="B96" s="92"/>
      <c r="C96" s="91"/>
      <c r="D96" s="93"/>
      <c r="E96" s="93"/>
      <c r="F96" s="92"/>
      <c r="G96" s="92"/>
      <c r="H96" s="92"/>
      <c r="I96" s="2"/>
    </row>
    <row r="97" spans="1:9" x14ac:dyDescent="0.35">
      <c r="A97" s="91"/>
      <c r="B97" s="92"/>
      <c r="C97" s="91"/>
      <c r="D97" s="93"/>
      <c r="E97" s="93"/>
      <c r="F97" s="92"/>
      <c r="G97" s="92"/>
      <c r="H97" s="92"/>
      <c r="I97" s="2"/>
    </row>
    <row r="98" spans="1:9" x14ac:dyDescent="0.35">
      <c r="A98" s="91"/>
      <c r="B98" s="92"/>
      <c r="C98" s="91"/>
      <c r="D98" s="93"/>
      <c r="E98" s="93"/>
      <c r="F98" s="92"/>
      <c r="G98" s="92"/>
      <c r="H98" s="92"/>
      <c r="I98" s="2"/>
    </row>
    <row r="99" spans="1:9" x14ac:dyDescent="0.35">
      <c r="A99" s="91"/>
      <c r="B99" s="92"/>
      <c r="C99" s="91"/>
      <c r="D99" s="93"/>
      <c r="E99" s="93"/>
      <c r="F99" s="92"/>
      <c r="G99" s="92"/>
      <c r="H99" s="92"/>
      <c r="I99" s="2"/>
    </row>
    <row r="100" spans="1:9" x14ac:dyDescent="0.35">
      <c r="A100" s="91"/>
      <c r="B100" s="92"/>
      <c r="C100" s="91"/>
      <c r="D100" s="93"/>
      <c r="E100" s="93"/>
      <c r="F100" s="92"/>
      <c r="G100" s="96"/>
      <c r="H100" s="92"/>
      <c r="I100" s="2"/>
    </row>
    <row r="101" spans="1:9" x14ac:dyDescent="0.35">
      <c r="A101" s="91"/>
      <c r="B101" s="92"/>
      <c r="C101" s="91"/>
      <c r="D101" s="93"/>
      <c r="E101" s="93"/>
      <c r="F101" s="92"/>
      <c r="G101" s="96"/>
      <c r="H101" s="92"/>
      <c r="I101" s="2"/>
    </row>
    <row r="102" spans="1:9" x14ac:dyDescent="0.35">
      <c r="A102" s="91"/>
      <c r="B102" s="92"/>
      <c r="C102" s="91"/>
      <c r="D102" s="93"/>
      <c r="E102" s="93"/>
      <c r="F102" s="92"/>
      <c r="G102" s="96"/>
      <c r="H102" s="92"/>
      <c r="I102" s="2"/>
    </row>
    <row r="103" spans="1:9" x14ac:dyDescent="0.35">
      <c r="A103" s="91"/>
      <c r="B103" s="92"/>
      <c r="C103" s="91"/>
      <c r="D103" s="93"/>
      <c r="E103" s="93"/>
      <c r="F103" s="94"/>
      <c r="G103" s="94"/>
      <c r="H103" s="92"/>
      <c r="I103" s="2"/>
    </row>
    <row r="104" spans="1:9" x14ac:dyDescent="0.35">
      <c r="A104" s="91"/>
      <c r="B104" s="92"/>
      <c r="C104" s="91"/>
      <c r="D104" s="93"/>
      <c r="E104" s="93"/>
      <c r="F104" s="94"/>
      <c r="G104" s="94"/>
      <c r="H104" s="92"/>
    </row>
    <row r="105" spans="1:9" x14ac:dyDescent="0.35">
      <c r="A105" s="91"/>
      <c r="B105" s="92"/>
      <c r="C105" s="91"/>
      <c r="D105" s="93"/>
      <c r="E105" s="93"/>
      <c r="F105" s="94"/>
      <c r="G105" s="94"/>
      <c r="H105" s="92"/>
    </row>
    <row r="106" spans="1:9" x14ac:dyDescent="0.35">
      <c r="A106" s="91"/>
      <c r="B106" s="92"/>
      <c r="C106" s="91"/>
      <c r="D106" s="93"/>
      <c r="E106" s="93"/>
      <c r="F106" s="94"/>
      <c r="G106" s="94"/>
      <c r="H106" s="92"/>
    </row>
    <row r="107" spans="1:9" x14ac:dyDescent="0.35">
      <c r="A107" s="45"/>
      <c r="B107" s="2"/>
      <c r="C107" s="97"/>
      <c r="D107" s="64"/>
      <c r="E107" s="65"/>
      <c r="F107" s="98"/>
      <c r="G107" s="99"/>
      <c r="H107" s="9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zoomScaleNormal="100" workbookViewId="0">
      <selection activeCell="A2" sqref="A2:H179"/>
    </sheetView>
  </sheetViews>
  <sheetFormatPr baseColWidth="10" defaultColWidth="11.1796875" defaultRowHeight="14.5" x14ac:dyDescent="0.35"/>
  <cols>
    <col min="1" max="1" width="15.26953125" bestFit="1" customWidth="1"/>
    <col min="2" max="2" width="34" bestFit="1" customWidth="1"/>
    <col min="3" max="3" width="15.26953125" bestFit="1" customWidth="1"/>
    <col min="4" max="4" width="12.54296875" style="24" bestFit="1" customWidth="1"/>
    <col min="5" max="5" width="11.54296875" style="24" bestFit="1" customWidth="1"/>
    <col min="6" max="6" width="78.1796875" bestFit="1" customWidth="1"/>
    <col min="7" max="7" width="17.1796875" bestFit="1" customWidth="1"/>
    <col min="8" max="8" width="43.453125" bestFit="1" customWidth="1"/>
    <col min="9" max="9" width="59.81640625" style="2" bestFit="1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91"/>
      <c r="B2" s="92"/>
      <c r="C2" s="91"/>
      <c r="D2" s="93"/>
      <c r="E2" s="93"/>
      <c r="F2" s="94"/>
      <c r="G2" s="95"/>
      <c r="H2" s="92"/>
    </row>
    <row r="3" spans="1:8" x14ac:dyDescent="0.35">
      <c r="A3" s="91"/>
      <c r="B3" s="92"/>
      <c r="C3" s="91"/>
      <c r="D3" s="93"/>
      <c r="E3" s="93"/>
      <c r="F3" s="94"/>
      <c r="G3" s="92"/>
      <c r="H3" s="92"/>
    </row>
    <row r="4" spans="1:8" x14ac:dyDescent="0.35">
      <c r="A4" s="91"/>
      <c r="B4" s="92"/>
      <c r="C4" s="91"/>
      <c r="D4" s="93"/>
      <c r="E4" s="93"/>
      <c r="F4" s="92"/>
      <c r="G4" s="92"/>
      <c r="H4" s="92"/>
    </row>
    <row r="5" spans="1:8" x14ac:dyDescent="0.35">
      <c r="A5" s="91"/>
      <c r="B5" s="92"/>
      <c r="C5" s="91"/>
      <c r="D5" s="93"/>
      <c r="E5" s="93"/>
      <c r="F5" s="92"/>
      <c r="G5" s="96"/>
      <c r="H5" s="92"/>
    </row>
    <row r="6" spans="1:8" x14ac:dyDescent="0.35">
      <c r="A6" s="91"/>
      <c r="B6" s="92"/>
      <c r="C6" s="91"/>
      <c r="D6" s="93"/>
      <c r="E6" s="93"/>
      <c r="F6" s="92"/>
      <c r="G6" s="96"/>
      <c r="H6" s="92"/>
    </row>
    <row r="7" spans="1:8" x14ac:dyDescent="0.35">
      <c r="A7" s="91"/>
      <c r="B7" s="92"/>
      <c r="C7" s="91"/>
      <c r="D7" s="93"/>
      <c r="E7" s="93"/>
      <c r="F7" s="92"/>
      <c r="G7" s="96"/>
      <c r="H7" s="92"/>
    </row>
    <row r="8" spans="1:8" x14ac:dyDescent="0.35">
      <c r="A8" s="91"/>
      <c r="B8" s="92"/>
      <c r="C8" s="91"/>
      <c r="D8" s="93"/>
      <c r="E8" s="93"/>
      <c r="F8" s="92"/>
      <c r="G8" s="96"/>
      <c r="H8" s="92"/>
    </row>
    <row r="9" spans="1:8" x14ac:dyDescent="0.35">
      <c r="A9" s="91"/>
      <c r="B9" s="92"/>
      <c r="C9" s="91"/>
      <c r="D9" s="93"/>
      <c r="E9" s="93"/>
      <c r="F9" s="92"/>
      <c r="G9" s="96"/>
      <c r="H9" s="92"/>
    </row>
    <row r="10" spans="1:8" x14ac:dyDescent="0.35">
      <c r="A10" s="91"/>
      <c r="B10" s="92"/>
      <c r="C10" s="91"/>
      <c r="D10" s="93"/>
      <c r="E10" s="93"/>
      <c r="F10" s="92"/>
      <c r="G10" s="96"/>
      <c r="H10" s="92"/>
    </row>
    <row r="11" spans="1:8" x14ac:dyDescent="0.35">
      <c r="A11" s="91"/>
      <c r="B11" s="92"/>
      <c r="C11" s="91"/>
      <c r="D11" s="93"/>
      <c r="E11" s="93"/>
      <c r="F11" s="92"/>
      <c r="G11" s="96"/>
      <c r="H11" s="92"/>
    </row>
    <row r="12" spans="1:8" x14ac:dyDescent="0.35">
      <c r="A12" s="91"/>
      <c r="B12" s="92"/>
      <c r="C12" s="91"/>
      <c r="D12" s="93"/>
      <c r="E12" s="93"/>
      <c r="F12" s="92"/>
      <c r="G12" s="96"/>
      <c r="H12" s="92"/>
    </row>
    <row r="13" spans="1:8" x14ac:dyDescent="0.35">
      <c r="A13" s="91"/>
      <c r="B13" s="92"/>
      <c r="C13" s="91"/>
      <c r="D13" s="93"/>
      <c r="E13" s="93"/>
      <c r="F13" s="92"/>
      <c r="G13" s="96"/>
      <c r="H13" s="92"/>
    </row>
    <row r="14" spans="1:8" x14ac:dyDescent="0.35">
      <c r="A14" s="91"/>
      <c r="B14" s="92"/>
      <c r="C14" s="91"/>
      <c r="D14" s="93"/>
      <c r="E14" s="93"/>
      <c r="F14" s="92"/>
      <c r="G14" s="96"/>
      <c r="H14" s="92"/>
    </row>
    <row r="15" spans="1:8" x14ac:dyDescent="0.35">
      <c r="A15" s="91"/>
      <c r="B15" s="92"/>
      <c r="C15" s="91"/>
      <c r="D15" s="93"/>
      <c r="E15" s="93"/>
      <c r="F15" s="92"/>
      <c r="G15" s="96"/>
      <c r="H15" s="92"/>
    </row>
    <row r="16" spans="1:8" x14ac:dyDescent="0.35">
      <c r="A16" s="91"/>
      <c r="B16" s="92"/>
      <c r="C16" s="91"/>
      <c r="D16" s="93"/>
      <c r="E16" s="93"/>
      <c r="F16" s="92"/>
      <c r="G16" s="96"/>
      <c r="H16" s="92"/>
    </row>
    <row r="17" spans="1:9" x14ac:dyDescent="0.35">
      <c r="A17" s="91"/>
      <c r="B17" s="92"/>
      <c r="C17" s="91"/>
      <c r="D17" s="93"/>
      <c r="E17" s="93"/>
      <c r="F17" s="92"/>
      <c r="G17" s="96"/>
      <c r="H17" s="92"/>
    </row>
    <row r="18" spans="1:9" x14ac:dyDescent="0.35">
      <c r="A18" s="91"/>
      <c r="B18" s="92"/>
      <c r="C18" s="91"/>
      <c r="D18" s="93"/>
      <c r="E18" s="93"/>
      <c r="F18" s="92"/>
      <c r="G18" s="96"/>
      <c r="H18" s="92"/>
    </row>
    <row r="19" spans="1:9" x14ac:dyDescent="0.35">
      <c r="A19" s="91"/>
      <c r="B19" s="92"/>
      <c r="C19" s="91"/>
      <c r="D19" s="93"/>
      <c r="E19" s="93"/>
      <c r="F19" s="92"/>
      <c r="G19" s="96"/>
      <c r="H19" s="92"/>
    </row>
    <row r="20" spans="1:9" x14ac:dyDescent="0.35">
      <c r="A20" s="91"/>
      <c r="B20" s="92"/>
      <c r="C20" s="91"/>
      <c r="D20" s="93"/>
      <c r="E20" s="93"/>
      <c r="F20" s="92"/>
      <c r="G20" s="96"/>
      <c r="H20" s="92"/>
    </row>
    <row r="21" spans="1:9" x14ac:dyDescent="0.35">
      <c r="A21" s="91"/>
      <c r="B21" s="92"/>
      <c r="C21" s="91"/>
      <c r="D21" s="93"/>
      <c r="E21" s="93"/>
      <c r="F21" s="92"/>
      <c r="G21" s="96"/>
      <c r="H21" s="92"/>
    </row>
    <row r="22" spans="1:9" x14ac:dyDescent="0.35">
      <c r="A22" s="91"/>
      <c r="B22" s="92"/>
      <c r="C22" s="91"/>
      <c r="D22" s="93"/>
      <c r="E22" s="93"/>
      <c r="F22" s="92"/>
      <c r="G22" s="96"/>
      <c r="H22" s="92"/>
    </row>
    <row r="23" spans="1:9" x14ac:dyDescent="0.35">
      <c r="A23" s="91"/>
      <c r="B23" s="92"/>
      <c r="C23" s="91"/>
      <c r="D23" s="93"/>
      <c r="E23" s="93"/>
      <c r="F23" s="92"/>
      <c r="G23" s="96"/>
      <c r="H23" s="92"/>
    </row>
    <row r="24" spans="1:9" x14ac:dyDescent="0.35">
      <c r="A24" s="91"/>
      <c r="B24" s="92"/>
      <c r="C24" s="91"/>
      <c r="D24" s="93"/>
      <c r="E24" s="93"/>
      <c r="F24" s="92"/>
      <c r="G24" s="96"/>
      <c r="H24" s="92"/>
    </row>
    <row r="25" spans="1:9" x14ac:dyDescent="0.35">
      <c r="A25" s="91"/>
      <c r="B25" s="92"/>
      <c r="C25" s="91"/>
      <c r="D25" s="93"/>
      <c r="E25" s="93"/>
      <c r="F25" s="92"/>
      <c r="G25" s="96"/>
      <c r="H25" s="92"/>
    </row>
    <row r="26" spans="1:9" x14ac:dyDescent="0.35">
      <c r="A26" s="91"/>
      <c r="B26" s="92"/>
      <c r="C26" s="91"/>
      <c r="D26" s="93"/>
      <c r="E26" s="93"/>
      <c r="F26" s="92"/>
      <c r="G26" s="96"/>
      <c r="H26" s="92"/>
    </row>
    <row r="27" spans="1:9" s="30" customFormat="1" x14ac:dyDescent="0.35">
      <c r="A27" s="91"/>
      <c r="B27" s="92"/>
      <c r="C27" s="91"/>
      <c r="D27" s="93"/>
      <c r="E27" s="93"/>
      <c r="F27" s="92"/>
      <c r="G27" s="96"/>
      <c r="H27" s="92"/>
      <c r="I27" s="49"/>
    </row>
    <row r="28" spans="1:9" s="29" customFormat="1" x14ac:dyDescent="0.35">
      <c r="A28" s="91"/>
      <c r="B28" s="92"/>
      <c r="C28" s="91"/>
      <c r="D28" s="93"/>
      <c r="E28" s="93"/>
      <c r="F28" s="92"/>
      <c r="G28" s="96"/>
      <c r="H28" s="92"/>
      <c r="I28" s="48"/>
    </row>
    <row r="29" spans="1:9" s="30" customFormat="1" x14ac:dyDescent="0.35">
      <c r="A29" s="91"/>
      <c r="B29" s="92"/>
      <c r="C29" s="91"/>
      <c r="D29" s="93"/>
      <c r="E29" s="93"/>
      <c r="F29" s="92"/>
      <c r="G29" s="96"/>
      <c r="H29" s="92"/>
      <c r="I29" s="49"/>
    </row>
    <row r="30" spans="1:9" s="30" customFormat="1" x14ac:dyDescent="0.35">
      <c r="A30" s="91"/>
      <c r="B30" s="92"/>
      <c r="C30" s="91"/>
      <c r="D30" s="93"/>
      <c r="E30" s="93"/>
      <c r="F30" s="92"/>
      <c r="G30" s="96"/>
      <c r="H30" s="92"/>
      <c r="I30" s="49"/>
    </row>
    <row r="31" spans="1:9" s="30" customFormat="1" x14ac:dyDescent="0.35">
      <c r="A31" s="91"/>
      <c r="B31" s="92"/>
      <c r="C31" s="91"/>
      <c r="D31" s="93"/>
      <c r="E31" s="93"/>
      <c r="F31" s="92"/>
      <c r="G31" s="96"/>
      <c r="H31" s="92"/>
      <c r="I31" s="49"/>
    </row>
    <row r="32" spans="1:9" s="30" customFormat="1" x14ac:dyDescent="0.35">
      <c r="A32" s="91"/>
      <c r="B32" s="92"/>
      <c r="C32" s="91"/>
      <c r="D32" s="93"/>
      <c r="E32" s="93"/>
      <c r="F32" s="92"/>
      <c r="G32" s="96"/>
      <c r="H32" s="92"/>
      <c r="I32" s="49"/>
    </row>
    <row r="33" spans="1:9" s="30" customFormat="1" x14ac:dyDescent="0.35">
      <c r="A33" s="91"/>
      <c r="B33" s="92"/>
      <c r="C33" s="91"/>
      <c r="D33" s="93"/>
      <c r="E33" s="93"/>
      <c r="F33" s="92"/>
      <c r="G33" s="96"/>
      <c r="H33" s="92"/>
      <c r="I33" s="49"/>
    </row>
    <row r="34" spans="1:9" s="30" customFormat="1" x14ac:dyDescent="0.35">
      <c r="A34" s="91"/>
      <c r="B34" s="92"/>
      <c r="C34" s="91"/>
      <c r="D34" s="93"/>
      <c r="E34" s="93"/>
      <c r="F34" s="92"/>
      <c r="G34" s="96"/>
      <c r="H34" s="92"/>
      <c r="I34" s="49"/>
    </row>
    <row r="35" spans="1:9" s="30" customFormat="1" x14ac:dyDescent="0.35">
      <c r="A35" s="91"/>
      <c r="B35" s="92"/>
      <c r="C35" s="91"/>
      <c r="D35" s="93"/>
      <c r="E35" s="93"/>
      <c r="F35" s="92"/>
      <c r="G35" s="96"/>
      <c r="H35" s="92"/>
      <c r="I35" s="49"/>
    </row>
    <row r="36" spans="1:9" s="30" customFormat="1" x14ac:dyDescent="0.35">
      <c r="A36" s="91"/>
      <c r="B36" s="92"/>
      <c r="C36" s="91"/>
      <c r="D36" s="93"/>
      <c r="E36" s="93"/>
      <c r="F36" s="92"/>
      <c r="G36" s="96"/>
      <c r="H36" s="92"/>
      <c r="I36" s="49"/>
    </row>
    <row r="37" spans="1:9" s="30" customFormat="1" x14ac:dyDescent="0.35">
      <c r="A37" s="91"/>
      <c r="B37" s="92"/>
      <c r="C37" s="91"/>
      <c r="D37" s="93"/>
      <c r="E37" s="93"/>
      <c r="F37" s="92"/>
      <c r="G37" s="96"/>
      <c r="H37" s="92"/>
      <c r="I37" s="49"/>
    </row>
    <row r="38" spans="1:9" s="30" customFormat="1" x14ac:dyDescent="0.35">
      <c r="A38" s="91"/>
      <c r="B38" s="92"/>
      <c r="C38" s="91"/>
      <c r="D38" s="93"/>
      <c r="E38" s="93"/>
      <c r="F38" s="92"/>
      <c r="G38" s="96"/>
      <c r="H38" s="92"/>
      <c r="I38" s="49"/>
    </row>
    <row r="39" spans="1:9" s="30" customFormat="1" x14ac:dyDescent="0.35">
      <c r="A39" s="91"/>
      <c r="B39" s="92"/>
      <c r="C39" s="91"/>
      <c r="D39" s="93"/>
      <c r="E39" s="93"/>
      <c r="F39" s="92"/>
      <c r="G39" s="96"/>
      <c r="H39" s="92"/>
      <c r="I39" s="49"/>
    </row>
    <row r="40" spans="1:9" s="30" customFormat="1" x14ac:dyDescent="0.35">
      <c r="A40" s="91"/>
      <c r="B40" s="92"/>
      <c r="C40" s="91"/>
      <c r="D40" s="93"/>
      <c r="E40" s="93"/>
      <c r="F40" s="92"/>
      <c r="G40" s="96"/>
      <c r="H40" s="92"/>
      <c r="I40" s="49"/>
    </row>
    <row r="41" spans="1:9" s="30" customFormat="1" x14ac:dyDescent="0.35">
      <c r="A41" s="91"/>
      <c r="B41" s="92"/>
      <c r="C41" s="91"/>
      <c r="D41" s="93"/>
      <c r="E41" s="93"/>
      <c r="F41" s="92"/>
      <c r="G41" s="96"/>
      <c r="H41" s="92"/>
      <c r="I41" s="49"/>
    </row>
    <row r="42" spans="1:9" s="30" customFormat="1" x14ac:dyDescent="0.35">
      <c r="A42" s="91"/>
      <c r="B42" s="92"/>
      <c r="C42" s="91"/>
      <c r="D42" s="93"/>
      <c r="E42" s="93"/>
      <c r="F42" s="92"/>
      <c r="G42" s="96"/>
      <c r="H42" s="92"/>
      <c r="I42" s="49"/>
    </row>
    <row r="43" spans="1:9" s="30" customFormat="1" x14ac:dyDescent="0.35">
      <c r="A43" s="91"/>
      <c r="B43" s="92"/>
      <c r="C43" s="91"/>
      <c r="D43" s="93"/>
      <c r="E43" s="93"/>
      <c r="F43" s="92"/>
      <c r="G43" s="96"/>
      <c r="H43" s="92"/>
      <c r="I43" s="49"/>
    </row>
    <row r="44" spans="1:9" s="30" customFormat="1" x14ac:dyDescent="0.35">
      <c r="A44" s="91"/>
      <c r="B44" s="92"/>
      <c r="C44" s="91"/>
      <c r="D44" s="93"/>
      <c r="E44" s="93"/>
      <c r="F44" s="92"/>
      <c r="G44" s="96"/>
      <c r="H44" s="92"/>
      <c r="I44" s="49"/>
    </row>
    <row r="45" spans="1:9" s="30" customFormat="1" x14ac:dyDescent="0.35">
      <c r="A45" s="91"/>
      <c r="B45" s="92"/>
      <c r="C45" s="91"/>
      <c r="D45" s="93"/>
      <c r="E45" s="93"/>
      <c r="F45" s="92"/>
      <c r="G45" s="96"/>
      <c r="H45" s="92"/>
      <c r="I45" s="49"/>
    </row>
    <row r="46" spans="1:9" s="30" customFormat="1" x14ac:dyDescent="0.35">
      <c r="A46" s="91"/>
      <c r="B46" s="92"/>
      <c r="C46" s="91"/>
      <c r="D46" s="93"/>
      <c r="E46" s="93"/>
      <c r="F46" s="92"/>
      <c r="G46" s="92"/>
      <c r="H46" s="92"/>
      <c r="I46" s="49"/>
    </row>
    <row r="47" spans="1:9" s="30" customFormat="1" x14ac:dyDescent="0.35">
      <c r="A47" s="91"/>
      <c r="B47" s="92"/>
      <c r="C47" s="91"/>
      <c r="D47" s="93"/>
      <c r="E47" s="93"/>
      <c r="F47" s="92"/>
      <c r="G47" s="92"/>
      <c r="H47" s="92"/>
      <c r="I47" s="49"/>
    </row>
    <row r="48" spans="1:9" s="30" customFormat="1" x14ac:dyDescent="0.35">
      <c r="A48" s="91"/>
      <c r="B48" s="92"/>
      <c r="C48" s="91"/>
      <c r="D48" s="93"/>
      <c r="E48" s="93"/>
      <c r="F48" s="92"/>
      <c r="G48" s="92"/>
      <c r="H48" s="92"/>
      <c r="I48" s="49"/>
    </row>
    <row r="49" spans="1:9" s="30" customFormat="1" x14ac:dyDescent="0.35">
      <c r="A49" s="91"/>
      <c r="B49" s="92"/>
      <c r="C49" s="91"/>
      <c r="D49" s="93"/>
      <c r="E49" s="93"/>
      <c r="F49" s="92"/>
      <c r="G49" s="92"/>
      <c r="H49" s="92"/>
      <c r="I49" s="49"/>
    </row>
    <row r="50" spans="1:9" s="30" customFormat="1" x14ac:dyDescent="0.35">
      <c r="A50" s="91"/>
      <c r="B50" s="92"/>
      <c r="C50" s="91"/>
      <c r="D50" s="93"/>
      <c r="E50" s="93"/>
      <c r="F50" s="92"/>
      <c r="G50" s="92"/>
      <c r="H50" s="92"/>
      <c r="I50" s="49"/>
    </row>
    <row r="51" spans="1:9" s="30" customFormat="1" x14ac:dyDescent="0.35">
      <c r="A51" s="91"/>
      <c r="B51" s="92"/>
      <c r="C51" s="91"/>
      <c r="D51" s="93"/>
      <c r="E51" s="93"/>
      <c r="F51" s="94"/>
      <c r="G51" s="96"/>
      <c r="H51" s="92"/>
      <c r="I51" s="49"/>
    </row>
    <row r="52" spans="1:9" s="30" customFormat="1" x14ac:dyDescent="0.35">
      <c r="A52" s="91"/>
      <c r="B52" s="92"/>
      <c r="C52" s="91"/>
      <c r="D52" s="93"/>
      <c r="E52" s="93"/>
      <c r="F52" s="94"/>
      <c r="G52" s="96"/>
      <c r="H52" s="92"/>
      <c r="I52" s="49"/>
    </row>
    <row r="53" spans="1:9" s="30" customFormat="1" x14ac:dyDescent="0.35">
      <c r="A53" s="91"/>
      <c r="B53" s="92"/>
      <c r="C53" s="91"/>
      <c r="D53" s="93"/>
      <c r="E53" s="93"/>
      <c r="F53" s="92"/>
      <c r="G53" s="92"/>
      <c r="H53" s="92"/>
      <c r="I53" s="49"/>
    </row>
    <row r="54" spans="1:9" s="30" customFormat="1" x14ac:dyDescent="0.35">
      <c r="A54" s="91"/>
      <c r="B54" s="92"/>
      <c r="C54" s="91"/>
      <c r="D54" s="93"/>
      <c r="E54" s="93"/>
      <c r="F54" s="92"/>
      <c r="G54" s="96"/>
      <c r="H54" s="92"/>
      <c r="I54" s="49"/>
    </row>
    <row r="55" spans="1:9" s="30" customFormat="1" x14ac:dyDescent="0.35">
      <c r="A55" s="91"/>
      <c r="B55" s="92"/>
      <c r="C55" s="91"/>
      <c r="D55" s="93"/>
      <c r="E55" s="93"/>
      <c r="F55" s="92"/>
      <c r="G55" s="96"/>
      <c r="H55" s="92"/>
      <c r="I55" s="49"/>
    </row>
    <row r="56" spans="1:9" s="30" customFormat="1" x14ac:dyDescent="0.35">
      <c r="A56" s="91"/>
      <c r="B56" s="92"/>
      <c r="C56" s="91"/>
      <c r="D56" s="93"/>
      <c r="E56" s="93"/>
      <c r="F56" s="92"/>
      <c r="G56" s="96"/>
      <c r="H56" s="92"/>
      <c r="I56" s="49"/>
    </row>
    <row r="57" spans="1:9" s="30" customFormat="1" x14ac:dyDescent="0.35">
      <c r="A57" s="91"/>
      <c r="B57" s="92"/>
      <c r="C57" s="91"/>
      <c r="D57" s="93"/>
      <c r="E57" s="93"/>
      <c r="F57" s="92"/>
      <c r="G57" s="96"/>
      <c r="H57" s="92"/>
      <c r="I57" s="49"/>
    </row>
    <row r="58" spans="1:9" s="30" customFormat="1" x14ac:dyDescent="0.35">
      <c r="A58" s="91"/>
      <c r="B58" s="92"/>
      <c r="C58" s="91"/>
      <c r="D58" s="93"/>
      <c r="E58" s="93"/>
      <c r="F58" s="92"/>
      <c r="G58" s="96"/>
      <c r="H58" s="92"/>
      <c r="I58" s="49"/>
    </row>
    <row r="59" spans="1:9" s="30" customFormat="1" x14ac:dyDescent="0.35">
      <c r="A59" s="91"/>
      <c r="B59" s="92"/>
      <c r="C59" s="91"/>
      <c r="D59" s="93"/>
      <c r="E59" s="93"/>
      <c r="F59" s="92"/>
      <c r="G59" s="96"/>
      <c r="H59" s="92"/>
      <c r="I59" s="49"/>
    </row>
    <row r="60" spans="1:9" s="30" customFormat="1" x14ac:dyDescent="0.35">
      <c r="A60" s="91"/>
      <c r="B60" s="92"/>
      <c r="C60" s="91"/>
      <c r="D60" s="93"/>
      <c r="E60" s="93"/>
      <c r="F60" s="92"/>
      <c r="G60" s="96"/>
      <c r="H60" s="92"/>
      <c r="I60" s="49"/>
    </row>
    <row r="61" spans="1:9" s="30" customFormat="1" x14ac:dyDescent="0.35">
      <c r="A61" s="91"/>
      <c r="B61" s="92"/>
      <c r="C61" s="91"/>
      <c r="D61" s="93"/>
      <c r="E61" s="93"/>
      <c r="F61" s="92"/>
      <c r="G61" s="96"/>
      <c r="H61" s="92"/>
      <c r="I61" s="49"/>
    </row>
    <row r="62" spans="1:9" s="30" customFormat="1" x14ac:dyDescent="0.35">
      <c r="A62" s="91"/>
      <c r="B62" s="92"/>
      <c r="C62" s="91"/>
      <c r="D62" s="93"/>
      <c r="E62" s="93"/>
      <c r="F62" s="92"/>
      <c r="G62" s="96"/>
      <c r="H62" s="92"/>
      <c r="I62" s="49"/>
    </row>
    <row r="63" spans="1:9" s="30" customFormat="1" x14ac:dyDescent="0.35">
      <c r="A63" s="91"/>
      <c r="B63" s="92"/>
      <c r="C63" s="91"/>
      <c r="D63" s="93"/>
      <c r="E63" s="93"/>
      <c r="F63" s="92"/>
      <c r="G63" s="96"/>
      <c r="H63" s="92"/>
      <c r="I63" s="49"/>
    </row>
    <row r="64" spans="1:9" s="30" customFormat="1" x14ac:dyDescent="0.35">
      <c r="A64" s="91"/>
      <c r="B64" s="92"/>
      <c r="C64" s="91"/>
      <c r="D64" s="93"/>
      <c r="E64" s="93"/>
      <c r="F64" s="92"/>
      <c r="G64" s="96"/>
      <c r="H64" s="92"/>
      <c r="I64" s="49"/>
    </row>
    <row r="65" spans="1:9" s="29" customFormat="1" x14ac:dyDescent="0.35">
      <c r="A65" s="91"/>
      <c r="B65" s="92"/>
      <c r="C65" s="91"/>
      <c r="D65" s="93"/>
      <c r="E65" s="93"/>
      <c r="F65" s="92"/>
      <c r="G65" s="96"/>
      <c r="H65" s="92"/>
      <c r="I65" s="48"/>
    </row>
    <row r="66" spans="1:9" s="30" customFormat="1" x14ac:dyDescent="0.35">
      <c r="A66" s="91"/>
      <c r="B66" s="92"/>
      <c r="C66" s="91"/>
      <c r="D66" s="93"/>
      <c r="E66" s="93"/>
      <c r="F66" s="92"/>
      <c r="G66" s="96"/>
      <c r="H66" s="92"/>
      <c r="I66" s="49"/>
    </row>
    <row r="67" spans="1:9" s="30" customFormat="1" x14ac:dyDescent="0.35">
      <c r="A67" s="91"/>
      <c r="B67" s="92"/>
      <c r="C67" s="91"/>
      <c r="D67" s="93"/>
      <c r="E67" s="93"/>
      <c r="F67" s="92"/>
      <c r="G67" s="96"/>
      <c r="H67" s="92"/>
      <c r="I67" s="49"/>
    </row>
    <row r="68" spans="1:9" s="30" customFormat="1" x14ac:dyDescent="0.35">
      <c r="A68" s="91"/>
      <c r="B68" s="92"/>
      <c r="C68" s="91"/>
      <c r="D68" s="93"/>
      <c r="E68" s="93"/>
      <c r="F68" s="92"/>
      <c r="G68" s="96"/>
      <c r="H68" s="92"/>
      <c r="I68" s="49"/>
    </row>
    <row r="69" spans="1:9" s="30" customFormat="1" x14ac:dyDescent="0.35">
      <c r="A69" s="91"/>
      <c r="B69" s="92"/>
      <c r="C69" s="91"/>
      <c r="D69" s="93"/>
      <c r="E69" s="93"/>
      <c r="F69" s="92"/>
      <c r="G69" s="96"/>
      <c r="H69" s="92"/>
      <c r="I69" s="49"/>
    </row>
    <row r="70" spans="1:9" s="30" customFormat="1" x14ac:dyDescent="0.35">
      <c r="A70" s="91"/>
      <c r="B70" s="92"/>
      <c r="C70" s="91"/>
      <c r="D70" s="93"/>
      <c r="E70" s="93"/>
      <c r="F70" s="92"/>
      <c r="G70" s="96"/>
      <c r="H70" s="92"/>
      <c r="I70" s="49"/>
    </row>
    <row r="71" spans="1:9" s="30" customFormat="1" x14ac:dyDescent="0.35">
      <c r="A71" s="91"/>
      <c r="B71" s="92"/>
      <c r="C71" s="91"/>
      <c r="D71" s="93"/>
      <c r="E71" s="93"/>
      <c r="F71" s="92"/>
      <c r="G71" s="96"/>
      <c r="H71" s="92"/>
      <c r="I71" s="49"/>
    </row>
    <row r="72" spans="1:9" s="30" customFormat="1" x14ac:dyDescent="0.35">
      <c r="A72" s="91"/>
      <c r="B72" s="92"/>
      <c r="C72" s="91"/>
      <c r="D72" s="93"/>
      <c r="E72" s="93"/>
      <c r="F72" s="92"/>
      <c r="G72" s="96"/>
      <c r="H72" s="92"/>
      <c r="I72" s="49"/>
    </row>
    <row r="73" spans="1:9" s="30" customFormat="1" x14ac:dyDescent="0.35">
      <c r="A73" s="91"/>
      <c r="B73" s="92"/>
      <c r="C73" s="91"/>
      <c r="D73" s="93"/>
      <c r="E73" s="93"/>
      <c r="F73" s="92"/>
      <c r="G73" s="96"/>
      <c r="H73" s="92"/>
      <c r="I73" s="49"/>
    </row>
    <row r="74" spans="1:9" s="30" customFormat="1" x14ac:dyDescent="0.35">
      <c r="A74" s="91"/>
      <c r="B74" s="92"/>
      <c r="C74" s="91"/>
      <c r="D74" s="93"/>
      <c r="E74" s="93"/>
      <c r="F74" s="92"/>
      <c r="G74" s="96"/>
      <c r="H74" s="92"/>
      <c r="I74" s="49"/>
    </row>
    <row r="75" spans="1:9" s="29" customFormat="1" x14ac:dyDescent="0.35">
      <c r="A75" s="91"/>
      <c r="B75" s="92"/>
      <c r="C75" s="91"/>
      <c r="D75" s="93"/>
      <c r="E75" s="93"/>
      <c r="F75" s="92"/>
      <c r="G75" s="96"/>
      <c r="H75" s="92"/>
      <c r="I75" s="48"/>
    </row>
    <row r="76" spans="1:9" s="30" customFormat="1" x14ac:dyDescent="0.35">
      <c r="A76" s="91"/>
      <c r="B76" s="92"/>
      <c r="C76" s="91"/>
      <c r="D76" s="93"/>
      <c r="E76" s="93"/>
      <c r="F76" s="92"/>
      <c r="G76" s="92"/>
      <c r="H76" s="92"/>
      <c r="I76" s="49"/>
    </row>
    <row r="77" spans="1:9" s="30" customFormat="1" x14ac:dyDescent="0.35">
      <c r="A77" s="91"/>
      <c r="B77" s="92"/>
      <c r="C77" s="91"/>
      <c r="D77" s="93"/>
      <c r="E77" s="93"/>
      <c r="F77" s="92"/>
      <c r="G77" s="92"/>
      <c r="H77" s="92"/>
      <c r="I77" s="49"/>
    </row>
    <row r="78" spans="1:9" s="30" customFormat="1" x14ac:dyDescent="0.35">
      <c r="A78" s="91"/>
      <c r="B78" s="92"/>
      <c r="C78" s="91"/>
      <c r="D78" s="93"/>
      <c r="E78" s="93"/>
      <c r="F78" s="92"/>
      <c r="G78" s="92"/>
      <c r="H78" s="92"/>
      <c r="I78" s="49"/>
    </row>
    <row r="79" spans="1:9" s="30" customFormat="1" x14ac:dyDescent="0.35">
      <c r="A79" s="91"/>
      <c r="B79" s="92"/>
      <c r="C79" s="91"/>
      <c r="D79" s="93"/>
      <c r="E79" s="93"/>
      <c r="F79" s="92"/>
      <c r="G79" s="92"/>
      <c r="H79" s="92"/>
      <c r="I79" s="49"/>
    </row>
    <row r="80" spans="1:9" s="30" customFormat="1" x14ac:dyDescent="0.35">
      <c r="A80" s="91"/>
      <c r="B80" s="92"/>
      <c r="C80" s="91"/>
      <c r="D80" s="93"/>
      <c r="E80" s="93"/>
      <c r="F80" s="92"/>
      <c r="G80" s="92"/>
      <c r="H80" s="92"/>
      <c r="I80" s="49"/>
    </row>
    <row r="81" spans="1:9" s="30" customFormat="1" x14ac:dyDescent="0.35">
      <c r="A81" s="91"/>
      <c r="B81" s="92"/>
      <c r="C81" s="91"/>
      <c r="D81" s="93"/>
      <c r="E81" s="93"/>
      <c r="F81" s="92"/>
      <c r="G81" s="92"/>
      <c r="H81" s="92"/>
      <c r="I81" s="49"/>
    </row>
    <row r="82" spans="1:9" s="30" customFormat="1" x14ac:dyDescent="0.35">
      <c r="A82" s="91"/>
      <c r="B82" s="92"/>
      <c r="C82" s="91"/>
      <c r="D82" s="93"/>
      <c r="E82" s="93"/>
      <c r="F82" s="92"/>
      <c r="G82" s="96"/>
      <c r="H82" s="92"/>
      <c r="I82" s="49"/>
    </row>
    <row r="83" spans="1:9" s="30" customFormat="1" x14ac:dyDescent="0.35">
      <c r="A83" s="91"/>
      <c r="B83" s="92"/>
      <c r="C83" s="91"/>
      <c r="D83" s="93"/>
      <c r="E83" s="93"/>
      <c r="F83" s="92"/>
      <c r="G83" s="96"/>
      <c r="H83" s="92"/>
      <c r="I83" s="49"/>
    </row>
    <row r="84" spans="1:9" s="30" customFormat="1" x14ac:dyDescent="0.35">
      <c r="A84" s="91"/>
      <c r="B84" s="92"/>
      <c r="C84" s="91"/>
      <c r="D84" s="93"/>
      <c r="E84" s="93"/>
      <c r="F84" s="92"/>
      <c r="G84" s="92"/>
      <c r="H84" s="92"/>
      <c r="I84" s="49"/>
    </row>
    <row r="85" spans="1:9" s="30" customFormat="1" x14ac:dyDescent="0.35">
      <c r="A85" s="91"/>
      <c r="B85" s="92"/>
      <c r="C85" s="91"/>
      <c r="D85" s="93"/>
      <c r="E85" s="93"/>
      <c r="F85" s="92"/>
      <c r="G85" s="92"/>
      <c r="H85" s="92"/>
      <c r="I85" s="49"/>
    </row>
    <row r="86" spans="1:9" s="30" customFormat="1" x14ac:dyDescent="0.35">
      <c r="A86" s="91"/>
      <c r="B86" s="92"/>
      <c r="C86" s="91"/>
      <c r="D86" s="93"/>
      <c r="E86" s="93"/>
      <c r="F86" s="92"/>
      <c r="G86" s="92"/>
      <c r="H86" s="92"/>
      <c r="I86" s="49"/>
    </row>
    <row r="87" spans="1:9" s="30" customFormat="1" x14ac:dyDescent="0.35">
      <c r="A87" s="91"/>
      <c r="B87" s="92"/>
      <c r="C87" s="91"/>
      <c r="D87" s="93"/>
      <c r="E87" s="93"/>
      <c r="F87" s="92"/>
      <c r="G87" s="96"/>
      <c r="H87" s="92"/>
      <c r="I87" s="49"/>
    </row>
    <row r="88" spans="1:9" s="30" customFormat="1" x14ac:dyDescent="0.35">
      <c r="A88" s="91"/>
      <c r="B88" s="92"/>
      <c r="C88" s="91"/>
      <c r="D88" s="93"/>
      <c r="E88" s="93"/>
      <c r="F88" s="94"/>
      <c r="G88" s="96"/>
      <c r="H88" s="92"/>
      <c r="I88" s="49"/>
    </row>
    <row r="89" spans="1:9" x14ac:dyDescent="0.35">
      <c r="A89" s="91"/>
      <c r="B89" s="92"/>
      <c r="C89" s="91"/>
      <c r="D89" s="93"/>
      <c r="E89" s="93"/>
      <c r="F89" s="92"/>
      <c r="G89" s="92"/>
      <c r="H89" s="92"/>
    </row>
    <row r="90" spans="1:9" x14ac:dyDescent="0.35">
      <c r="A90" s="91"/>
      <c r="B90" s="92"/>
      <c r="C90" s="91"/>
      <c r="D90" s="93"/>
      <c r="E90" s="93"/>
      <c r="F90" s="92"/>
      <c r="G90" s="92"/>
      <c r="H90" s="92"/>
    </row>
    <row r="91" spans="1:9" x14ac:dyDescent="0.35">
      <c r="A91" s="91"/>
      <c r="B91" s="92"/>
      <c r="C91" s="91"/>
      <c r="D91" s="93"/>
      <c r="E91" s="93"/>
      <c r="F91" s="92"/>
      <c r="G91" s="96"/>
      <c r="H91" s="92"/>
    </row>
    <row r="92" spans="1:9" x14ac:dyDescent="0.35">
      <c r="A92" s="91"/>
      <c r="B92" s="92"/>
      <c r="C92" s="91"/>
      <c r="D92" s="93"/>
      <c r="E92" s="93"/>
      <c r="F92" s="92"/>
      <c r="G92" s="92"/>
      <c r="H92" s="92"/>
    </row>
    <row r="93" spans="1:9" x14ac:dyDescent="0.35">
      <c r="A93" s="91"/>
      <c r="B93" s="92"/>
      <c r="C93" s="91"/>
      <c r="D93" s="93"/>
      <c r="E93" s="93"/>
      <c r="F93" s="94"/>
      <c r="G93" s="95"/>
      <c r="H93" s="92"/>
    </row>
    <row r="94" spans="1:9" x14ac:dyDescent="0.35">
      <c r="A94" s="91"/>
      <c r="B94" s="92"/>
      <c r="C94" s="91"/>
      <c r="D94" s="93"/>
      <c r="E94" s="93"/>
      <c r="F94" s="92"/>
      <c r="G94" s="92"/>
      <c r="H94" s="92"/>
    </row>
    <row r="95" spans="1:9" x14ac:dyDescent="0.35">
      <c r="A95" s="91"/>
      <c r="B95" s="92"/>
      <c r="C95" s="91"/>
      <c r="D95" s="93"/>
      <c r="E95" s="93"/>
      <c r="F95" s="94"/>
      <c r="G95" s="95"/>
      <c r="H95" s="92"/>
    </row>
    <row r="96" spans="1:9" x14ac:dyDescent="0.35">
      <c r="A96" s="91"/>
      <c r="B96" s="92"/>
      <c r="C96" s="91"/>
      <c r="D96" s="93"/>
      <c r="E96" s="93"/>
      <c r="F96" s="92"/>
      <c r="G96" s="92"/>
      <c r="H96" s="92"/>
    </row>
    <row r="97" spans="1:8" x14ac:dyDescent="0.35">
      <c r="A97" s="91"/>
      <c r="B97" s="92"/>
      <c r="C97" s="91"/>
      <c r="D97" s="93"/>
      <c r="E97" s="93"/>
      <c r="F97" s="92"/>
      <c r="G97" s="92"/>
      <c r="H97" s="92"/>
    </row>
    <row r="98" spans="1:8" x14ac:dyDescent="0.35">
      <c r="A98" s="91"/>
      <c r="B98" s="92"/>
      <c r="C98" s="91"/>
      <c r="D98" s="93"/>
      <c r="E98" s="93"/>
      <c r="F98" s="92"/>
      <c r="G98" s="92"/>
      <c r="H98" s="92"/>
    </row>
    <row r="99" spans="1:8" x14ac:dyDescent="0.35">
      <c r="A99" s="91"/>
      <c r="B99" s="92"/>
      <c r="C99" s="91"/>
      <c r="D99" s="93"/>
      <c r="E99" s="93"/>
      <c r="F99" s="92"/>
      <c r="G99" s="92"/>
      <c r="H99" s="92"/>
    </row>
    <row r="100" spans="1:8" x14ac:dyDescent="0.35">
      <c r="A100" s="91"/>
      <c r="B100" s="92"/>
      <c r="C100" s="91"/>
      <c r="D100" s="93"/>
      <c r="E100" s="93"/>
      <c r="F100" s="94"/>
      <c r="G100" s="96"/>
      <c r="H100" s="92"/>
    </row>
    <row r="101" spans="1:8" x14ac:dyDescent="0.35">
      <c r="A101" s="91"/>
      <c r="B101" s="92"/>
      <c r="C101" s="91"/>
      <c r="D101" s="93"/>
      <c r="E101" s="93"/>
      <c r="F101" s="92"/>
      <c r="G101" s="96"/>
      <c r="H101" s="92"/>
    </row>
    <row r="102" spans="1:8" x14ac:dyDescent="0.35">
      <c r="A102" s="91"/>
      <c r="B102" s="92"/>
      <c r="C102" s="91"/>
      <c r="D102" s="93"/>
      <c r="E102" s="93"/>
      <c r="F102" s="92"/>
      <c r="G102" s="92"/>
      <c r="H102" s="92"/>
    </row>
    <row r="103" spans="1:8" x14ac:dyDescent="0.35">
      <c r="A103" s="91"/>
      <c r="B103" s="92"/>
      <c r="C103" s="91"/>
      <c r="D103" s="93"/>
      <c r="E103" s="93"/>
      <c r="F103" s="92"/>
      <c r="G103" s="92"/>
      <c r="H103" s="92"/>
    </row>
    <row r="104" spans="1:8" x14ac:dyDescent="0.35">
      <c r="A104" s="91"/>
      <c r="B104" s="92"/>
      <c r="C104" s="91"/>
      <c r="D104" s="93"/>
      <c r="E104" s="93"/>
      <c r="F104" s="92"/>
      <c r="G104" s="92"/>
      <c r="H104" s="92"/>
    </row>
    <row r="105" spans="1:8" x14ac:dyDescent="0.35">
      <c r="A105" s="91"/>
      <c r="B105" s="92"/>
      <c r="C105" s="91"/>
      <c r="D105" s="93"/>
      <c r="E105" s="93"/>
      <c r="F105" s="92"/>
      <c r="G105" s="92"/>
      <c r="H105" s="92"/>
    </row>
    <row r="106" spans="1:8" x14ac:dyDescent="0.35">
      <c r="A106" s="91"/>
      <c r="B106" s="92"/>
      <c r="C106" s="91"/>
      <c r="D106" s="93"/>
      <c r="E106" s="93"/>
      <c r="F106" s="94"/>
      <c r="G106" s="96"/>
      <c r="H106" s="92"/>
    </row>
    <row r="107" spans="1:8" x14ac:dyDescent="0.35">
      <c r="A107" s="91"/>
      <c r="B107" s="92"/>
      <c r="C107" s="91"/>
      <c r="D107" s="93"/>
      <c r="E107" s="93"/>
      <c r="F107" s="94"/>
      <c r="G107" s="96"/>
      <c r="H107" s="92"/>
    </row>
    <row r="108" spans="1:8" x14ac:dyDescent="0.35">
      <c r="A108" s="91"/>
      <c r="B108" s="92"/>
      <c r="C108" s="91"/>
      <c r="D108" s="93"/>
      <c r="E108" s="93"/>
      <c r="F108" s="92"/>
      <c r="G108" s="92"/>
      <c r="H108" s="92"/>
    </row>
    <row r="109" spans="1:8" x14ac:dyDescent="0.35">
      <c r="A109" s="91"/>
      <c r="B109" s="92"/>
      <c r="C109" s="91"/>
      <c r="D109" s="93"/>
      <c r="E109" s="93"/>
      <c r="F109" s="92"/>
      <c r="G109" s="92"/>
      <c r="H109" s="92"/>
    </row>
    <row r="110" spans="1:8" x14ac:dyDescent="0.35">
      <c r="A110" s="91"/>
      <c r="B110" s="92"/>
      <c r="C110" s="91"/>
      <c r="D110" s="93"/>
      <c r="E110" s="93"/>
      <c r="F110" s="92"/>
      <c r="G110" s="92"/>
      <c r="H110" s="92"/>
    </row>
    <row r="111" spans="1:8" x14ac:dyDescent="0.35">
      <c r="A111" s="91"/>
      <c r="B111" s="92"/>
      <c r="C111" s="91"/>
      <c r="D111" s="93"/>
      <c r="E111" s="93"/>
      <c r="F111" s="92"/>
      <c r="G111" s="92"/>
      <c r="H111" s="92"/>
    </row>
    <row r="112" spans="1:8" x14ac:dyDescent="0.35">
      <c r="A112" s="91"/>
      <c r="B112" s="92"/>
      <c r="C112" s="91"/>
      <c r="D112" s="93"/>
      <c r="E112" s="93"/>
      <c r="F112" s="94"/>
      <c r="G112" s="96"/>
      <c r="H112" s="92"/>
    </row>
    <row r="113" spans="1:8" x14ac:dyDescent="0.35">
      <c r="A113" s="91"/>
      <c r="B113" s="92"/>
      <c r="C113" s="91"/>
      <c r="D113" s="93"/>
      <c r="E113" s="93"/>
      <c r="F113" s="92"/>
      <c r="G113" s="92"/>
      <c r="H113" s="92"/>
    </row>
    <row r="114" spans="1:8" x14ac:dyDescent="0.35">
      <c r="A114" s="91"/>
      <c r="B114" s="92"/>
      <c r="C114" s="91"/>
      <c r="D114" s="93"/>
      <c r="E114" s="93"/>
      <c r="F114" s="92"/>
      <c r="G114" s="92"/>
      <c r="H114" s="92"/>
    </row>
    <row r="115" spans="1:8" x14ac:dyDescent="0.35">
      <c r="A115" s="91"/>
      <c r="B115" s="92"/>
      <c r="C115" s="91"/>
      <c r="D115" s="93"/>
      <c r="E115" s="93"/>
      <c r="F115" s="92"/>
      <c r="G115" s="92"/>
      <c r="H115" s="92"/>
    </row>
    <row r="116" spans="1:8" x14ac:dyDescent="0.35">
      <c r="A116" s="91"/>
      <c r="B116" s="92"/>
      <c r="C116" s="91"/>
      <c r="D116" s="93"/>
      <c r="E116" s="93"/>
      <c r="F116" s="92"/>
      <c r="G116" s="96"/>
      <c r="H116" s="92"/>
    </row>
    <row r="117" spans="1:8" x14ac:dyDescent="0.35">
      <c r="A117" s="91"/>
      <c r="B117" s="92"/>
      <c r="C117" s="91"/>
      <c r="D117" s="93"/>
      <c r="E117" s="93"/>
      <c r="F117" s="92"/>
      <c r="G117" s="96"/>
      <c r="H117" s="92"/>
    </row>
    <row r="118" spans="1:8" x14ac:dyDescent="0.35">
      <c r="A118" s="91"/>
      <c r="B118" s="92"/>
      <c r="C118" s="91"/>
      <c r="D118" s="93"/>
      <c r="E118" s="93"/>
      <c r="F118" s="92"/>
      <c r="G118" s="92"/>
      <c r="H118" s="92"/>
    </row>
    <row r="119" spans="1:8" x14ac:dyDescent="0.35">
      <c r="A119" s="91"/>
      <c r="B119" s="92"/>
      <c r="C119" s="91"/>
      <c r="D119" s="93"/>
      <c r="E119" s="93"/>
      <c r="F119" s="94"/>
      <c r="G119" s="94"/>
      <c r="H119" s="92"/>
    </row>
    <row r="120" spans="1:8" x14ac:dyDescent="0.35">
      <c r="A120" s="91"/>
      <c r="B120" s="92"/>
      <c r="C120" s="91"/>
      <c r="D120" s="93"/>
      <c r="E120" s="93"/>
      <c r="F120" s="94"/>
      <c r="G120" s="96"/>
      <c r="H120" s="92"/>
    </row>
    <row r="121" spans="1:8" x14ac:dyDescent="0.35">
      <c r="A121" s="91"/>
      <c r="B121" s="92"/>
      <c r="C121" s="91"/>
      <c r="D121" s="93"/>
      <c r="E121" s="93"/>
      <c r="F121" s="92"/>
      <c r="G121" s="92"/>
      <c r="H121" s="92"/>
    </row>
    <row r="122" spans="1:8" x14ac:dyDescent="0.35">
      <c r="A122" s="91"/>
      <c r="B122" s="92"/>
      <c r="C122" s="91"/>
      <c r="D122" s="93"/>
      <c r="E122" s="93"/>
      <c r="F122" s="92"/>
      <c r="G122" s="92"/>
      <c r="H122" s="92"/>
    </row>
    <row r="123" spans="1:8" x14ac:dyDescent="0.35">
      <c r="A123" s="91"/>
      <c r="B123" s="92"/>
      <c r="C123" s="91"/>
      <c r="D123" s="93"/>
      <c r="E123" s="93"/>
      <c r="F123" s="92"/>
      <c r="G123" s="92"/>
      <c r="H123" s="92"/>
    </row>
    <row r="124" spans="1:8" x14ac:dyDescent="0.35">
      <c r="A124" s="91"/>
      <c r="B124" s="92"/>
      <c r="C124" s="91"/>
      <c r="D124" s="93"/>
      <c r="E124" s="93"/>
      <c r="F124" s="92"/>
      <c r="G124" s="92"/>
      <c r="H124" s="92"/>
    </row>
    <row r="125" spans="1:8" x14ac:dyDescent="0.35">
      <c r="A125" s="91"/>
      <c r="B125" s="92"/>
      <c r="C125" s="91"/>
      <c r="D125" s="93"/>
      <c r="E125" s="93"/>
      <c r="F125" s="92"/>
      <c r="G125" s="96"/>
      <c r="H125" s="92"/>
    </row>
    <row r="126" spans="1:8" x14ac:dyDescent="0.35">
      <c r="A126" s="91"/>
      <c r="B126" s="92"/>
      <c r="C126" s="91"/>
      <c r="D126" s="93"/>
      <c r="E126" s="93"/>
      <c r="F126" s="92"/>
      <c r="G126" s="96"/>
      <c r="H126" s="92"/>
    </row>
    <row r="127" spans="1:8" x14ac:dyDescent="0.35">
      <c r="A127" s="91"/>
      <c r="B127" s="92"/>
      <c r="C127" s="91"/>
      <c r="D127" s="93"/>
      <c r="E127" s="93"/>
      <c r="F127" s="92"/>
      <c r="G127" s="96"/>
      <c r="H127" s="92"/>
    </row>
    <row r="128" spans="1:8" x14ac:dyDescent="0.35">
      <c r="A128" s="91"/>
      <c r="B128" s="92"/>
      <c r="C128" s="91"/>
      <c r="D128" s="93"/>
      <c r="E128" s="93"/>
      <c r="F128" s="92"/>
      <c r="G128" s="96"/>
      <c r="H128" s="92"/>
    </row>
    <row r="129" spans="1:8" x14ac:dyDescent="0.35">
      <c r="A129" s="91"/>
      <c r="B129" s="92"/>
      <c r="C129" s="91"/>
      <c r="D129" s="93"/>
      <c r="E129" s="93"/>
      <c r="F129" s="92"/>
      <c r="G129" s="92"/>
      <c r="H129" s="92"/>
    </row>
    <row r="130" spans="1:8" x14ac:dyDescent="0.35">
      <c r="A130" s="91"/>
      <c r="B130" s="92"/>
      <c r="C130" s="91"/>
      <c r="D130" s="93"/>
      <c r="E130" s="93"/>
      <c r="F130" s="92"/>
      <c r="G130" s="92"/>
      <c r="H130" s="92"/>
    </row>
    <row r="131" spans="1:8" x14ac:dyDescent="0.35">
      <c r="A131" s="91"/>
      <c r="B131" s="92"/>
      <c r="C131" s="91"/>
      <c r="D131" s="93"/>
      <c r="E131" s="93"/>
      <c r="F131" s="92"/>
      <c r="G131" s="92"/>
      <c r="H131" s="92"/>
    </row>
    <row r="132" spans="1:8" x14ac:dyDescent="0.35">
      <c r="A132" s="91"/>
      <c r="B132" s="92"/>
      <c r="C132" s="91"/>
      <c r="D132" s="93"/>
      <c r="E132" s="93"/>
      <c r="F132" s="92"/>
      <c r="G132" s="96"/>
      <c r="H132" s="92"/>
    </row>
    <row r="133" spans="1:8" x14ac:dyDescent="0.35">
      <c r="A133" s="91"/>
      <c r="B133" s="92"/>
      <c r="C133" s="91"/>
      <c r="D133" s="93"/>
      <c r="E133" s="93"/>
      <c r="F133" s="92"/>
      <c r="G133" s="96"/>
      <c r="H133" s="92"/>
    </row>
    <row r="134" spans="1:8" x14ac:dyDescent="0.35">
      <c r="A134" s="91"/>
      <c r="B134" s="92"/>
      <c r="C134" s="91"/>
      <c r="D134" s="93"/>
      <c r="E134" s="93"/>
      <c r="F134" s="92"/>
      <c r="G134" s="96"/>
      <c r="H134" s="92"/>
    </row>
    <row r="135" spans="1:8" x14ac:dyDescent="0.35">
      <c r="A135" s="91"/>
      <c r="B135" s="92"/>
      <c r="C135" s="91"/>
      <c r="D135" s="93"/>
      <c r="E135" s="93"/>
      <c r="F135" s="92"/>
      <c r="G135" s="96"/>
      <c r="H135" s="92"/>
    </row>
    <row r="136" spans="1:8" x14ac:dyDescent="0.35">
      <c r="A136" s="91"/>
      <c r="B136" s="92"/>
      <c r="C136" s="91"/>
      <c r="D136" s="93"/>
      <c r="E136" s="93"/>
      <c r="F136" s="92"/>
      <c r="G136" s="96"/>
      <c r="H136" s="92"/>
    </row>
    <row r="137" spans="1:8" x14ac:dyDescent="0.35">
      <c r="A137" s="91"/>
      <c r="B137" s="92"/>
      <c r="C137" s="91"/>
      <c r="D137" s="93"/>
      <c r="E137" s="93"/>
      <c r="F137" s="92"/>
      <c r="G137" s="96"/>
      <c r="H137" s="92"/>
    </row>
    <row r="138" spans="1:8" x14ac:dyDescent="0.35">
      <c r="A138" s="91"/>
      <c r="B138" s="92"/>
      <c r="C138" s="91"/>
      <c r="D138" s="93"/>
      <c r="E138" s="93"/>
      <c r="F138" s="92"/>
      <c r="G138" s="96"/>
      <c r="H138" s="92"/>
    </row>
    <row r="139" spans="1:8" x14ac:dyDescent="0.35">
      <c r="A139" s="91"/>
      <c r="B139" s="92"/>
      <c r="C139" s="91"/>
      <c r="D139" s="93"/>
      <c r="E139" s="93"/>
      <c r="F139" s="92"/>
      <c r="G139" s="96"/>
      <c r="H139" s="92"/>
    </row>
    <row r="140" spans="1:8" x14ac:dyDescent="0.35">
      <c r="A140" s="91"/>
      <c r="B140" s="92"/>
      <c r="C140" s="91"/>
      <c r="D140" s="93"/>
      <c r="E140" s="93"/>
      <c r="F140" s="92"/>
      <c r="G140" s="96"/>
      <c r="H140" s="92"/>
    </row>
    <row r="141" spans="1:8" x14ac:dyDescent="0.35">
      <c r="A141" s="91"/>
      <c r="B141" s="92"/>
      <c r="C141" s="91"/>
      <c r="D141" s="93"/>
      <c r="E141" s="93"/>
      <c r="F141" s="92"/>
      <c r="G141" s="96"/>
      <c r="H141" s="92"/>
    </row>
    <row r="142" spans="1:8" x14ac:dyDescent="0.35">
      <c r="A142" s="91"/>
      <c r="B142" s="92"/>
      <c r="C142" s="91"/>
      <c r="D142" s="93"/>
      <c r="E142" s="93"/>
      <c r="F142" s="92"/>
      <c r="G142" s="96"/>
      <c r="H142" s="92"/>
    </row>
    <row r="143" spans="1:8" x14ac:dyDescent="0.35">
      <c r="A143" s="91"/>
      <c r="B143" s="92"/>
      <c r="C143" s="91"/>
      <c r="D143" s="93"/>
      <c r="E143" s="93"/>
      <c r="F143" s="92"/>
      <c r="G143" s="96"/>
      <c r="H143" s="92"/>
    </row>
    <row r="144" spans="1:8" x14ac:dyDescent="0.35">
      <c r="A144" s="91"/>
      <c r="B144" s="92"/>
      <c r="C144" s="91"/>
      <c r="D144" s="93"/>
      <c r="E144" s="93"/>
      <c r="F144" s="92"/>
      <c r="G144" s="96"/>
      <c r="H144" s="92"/>
    </row>
    <row r="145" spans="1:9" x14ac:dyDescent="0.35">
      <c r="A145" s="91"/>
      <c r="B145" s="92"/>
      <c r="C145" s="91"/>
      <c r="D145" s="93"/>
      <c r="E145" s="93"/>
      <c r="F145" s="92"/>
      <c r="G145" s="96"/>
      <c r="H145" s="92"/>
    </row>
    <row r="146" spans="1:9" s="3" customFormat="1" x14ac:dyDescent="0.35">
      <c r="A146" s="91"/>
      <c r="B146" s="92"/>
      <c r="C146" s="91"/>
      <c r="D146" s="93"/>
      <c r="E146" s="93"/>
      <c r="F146" s="92"/>
      <c r="G146" s="96"/>
      <c r="H146" s="92"/>
      <c r="I146" s="44"/>
    </row>
    <row r="147" spans="1:9" x14ac:dyDescent="0.35">
      <c r="A147" s="91"/>
      <c r="B147" s="92"/>
      <c r="C147" s="91"/>
      <c r="D147" s="93"/>
      <c r="E147" s="93"/>
      <c r="F147" s="92"/>
      <c r="G147" s="96"/>
      <c r="H147" s="92"/>
    </row>
    <row r="148" spans="1:9" x14ac:dyDescent="0.35">
      <c r="A148" s="91"/>
      <c r="B148" s="92"/>
      <c r="C148" s="91"/>
      <c r="D148" s="93"/>
      <c r="E148" s="93"/>
      <c r="F148" s="92"/>
      <c r="G148" s="96"/>
      <c r="H148" s="92"/>
    </row>
    <row r="149" spans="1:9" x14ac:dyDescent="0.35">
      <c r="A149" s="91"/>
      <c r="B149" s="92"/>
      <c r="C149" s="91"/>
      <c r="D149" s="93"/>
      <c r="E149" s="93"/>
      <c r="F149" s="92"/>
      <c r="G149" s="96"/>
      <c r="H149" s="92"/>
    </row>
    <row r="150" spans="1:9" x14ac:dyDescent="0.35">
      <c r="A150" s="91"/>
      <c r="B150" s="92"/>
      <c r="C150" s="91"/>
      <c r="D150" s="93"/>
      <c r="E150" s="93"/>
      <c r="F150" s="92"/>
      <c r="G150" s="96"/>
      <c r="H150" s="92"/>
    </row>
    <row r="151" spans="1:9" s="3" customFormat="1" x14ac:dyDescent="0.35">
      <c r="A151" s="91"/>
      <c r="B151" s="92"/>
      <c r="C151" s="91"/>
      <c r="D151" s="93"/>
      <c r="E151" s="93"/>
      <c r="F151" s="92"/>
      <c r="G151" s="96"/>
      <c r="H151" s="92"/>
      <c r="I151" s="44"/>
    </row>
    <row r="152" spans="1:9" x14ac:dyDescent="0.35">
      <c r="A152" s="91"/>
      <c r="B152" s="92"/>
      <c r="C152" s="91"/>
      <c r="D152" s="93"/>
      <c r="E152" s="93"/>
      <c r="F152" s="92"/>
      <c r="G152" s="96"/>
      <c r="H152" s="92"/>
    </row>
    <row r="153" spans="1:9" s="3" customFormat="1" x14ac:dyDescent="0.35">
      <c r="A153" s="91"/>
      <c r="B153" s="92"/>
      <c r="C153" s="91"/>
      <c r="D153" s="93"/>
      <c r="E153" s="93"/>
      <c r="F153" s="92"/>
      <c r="G153" s="96"/>
      <c r="H153" s="92"/>
      <c r="I153" s="44"/>
    </row>
    <row r="154" spans="1:9" x14ac:dyDescent="0.35">
      <c r="A154" s="91"/>
      <c r="B154" s="92"/>
      <c r="C154" s="91"/>
      <c r="D154" s="93"/>
      <c r="E154" s="93"/>
      <c r="F154" s="92"/>
      <c r="G154" s="96"/>
      <c r="H154" s="92"/>
    </row>
    <row r="155" spans="1:9" x14ac:dyDescent="0.35">
      <c r="A155" s="91"/>
      <c r="B155" s="92"/>
      <c r="C155" s="91"/>
      <c r="D155" s="93"/>
      <c r="E155" s="93"/>
      <c r="F155" s="92"/>
      <c r="G155" s="96"/>
      <c r="H155" s="92"/>
    </row>
    <row r="156" spans="1:9" x14ac:dyDescent="0.35">
      <c r="A156" s="91"/>
      <c r="B156" s="92"/>
      <c r="C156" s="91"/>
      <c r="D156" s="93"/>
      <c r="E156" s="93"/>
      <c r="F156" s="92"/>
      <c r="G156" s="96"/>
      <c r="H156" s="92"/>
    </row>
    <row r="157" spans="1:9" x14ac:dyDescent="0.35">
      <c r="A157" s="91"/>
      <c r="B157" s="92"/>
      <c r="C157" s="91"/>
      <c r="D157" s="93"/>
      <c r="E157" s="93"/>
      <c r="F157" s="92"/>
      <c r="G157" s="96"/>
      <c r="H157" s="92"/>
    </row>
    <row r="158" spans="1:9" x14ac:dyDescent="0.35">
      <c r="A158" s="91"/>
      <c r="B158" s="92"/>
      <c r="C158" s="91"/>
      <c r="D158" s="93"/>
      <c r="E158" s="93"/>
      <c r="F158" s="92"/>
      <c r="G158" s="96"/>
      <c r="H158" s="92"/>
    </row>
    <row r="159" spans="1:9" x14ac:dyDescent="0.35">
      <c r="A159" s="91"/>
      <c r="B159" s="92"/>
      <c r="C159" s="91"/>
      <c r="D159" s="93"/>
      <c r="E159" s="93"/>
      <c r="F159" s="92"/>
      <c r="G159" s="96"/>
      <c r="H159" s="92"/>
    </row>
    <row r="160" spans="1:9" x14ac:dyDescent="0.35">
      <c r="A160" s="91"/>
      <c r="B160" s="92"/>
      <c r="C160" s="91"/>
      <c r="D160" s="93"/>
      <c r="E160" s="93"/>
      <c r="F160" s="92"/>
      <c r="G160" s="96"/>
      <c r="H160" s="92"/>
    </row>
    <row r="161" spans="1:8" x14ac:dyDescent="0.35">
      <c r="A161" s="91"/>
      <c r="B161" s="92"/>
      <c r="C161" s="91"/>
      <c r="D161" s="93"/>
      <c r="E161" s="93"/>
      <c r="F161" s="92"/>
      <c r="G161" s="96"/>
      <c r="H161" s="92"/>
    </row>
    <row r="162" spans="1:8" x14ac:dyDescent="0.35">
      <c r="A162" s="91"/>
      <c r="B162" s="92"/>
      <c r="C162" s="91"/>
      <c r="D162" s="93"/>
      <c r="E162" s="93"/>
      <c r="F162" s="92"/>
      <c r="G162" s="92"/>
      <c r="H162" s="92"/>
    </row>
    <row r="163" spans="1:8" x14ac:dyDescent="0.35">
      <c r="A163" s="91"/>
      <c r="B163" s="92"/>
      <c r="C163" s="91"/>
      <c r="D163" s="93"/>
      <c r="E163" s="93"/>
      <c r="F163" s="92"/>
      <c r="G163" s="92"/>
      <c r="H163" s="92"/>
    </row>
    <row r="164" spans="1:8" x14ac:dyDescent="0.35">
      <c r="A164" s="91"/>
      <c r="B164" s="92"/>
      <c r="C164" s="91"/>
      <c r="D164" s="93"/>
      <c r="E164" s="93"/>
      <c r="F164" s="92"/>
      <c r="G164" s="92"/>
      <c r="H164" s="92"/>
    </row>
    <row r="165" spans="1:8" x14ac:dyDescent="0.35">
      <c r="A165" s="91"/>
      <c r="B165" s="92"/>
      <c r="C165" s="91"/>
      <c r="D165" s="93"/>
      <c r="E165" s="93"/>
      <c r="F165" s="92"/>
      <c r="G165" s="96"/>
      <c r="H165" s="92"/>
    </row>
    <row r="166" spans="1:8" x14ac:dyDescent="0.35">
      <c r="A166" s="91"/>
      <c r="B166" s="92"/>
      <c r="C166" s="91"/>
      <c r="D166" s="93"/>
      <c r="E166" s="93"/>
      <c r="F166" s="92"/>
      <c r="G166" s="96"/>
      <c r="H166" s="92"/>
    </row>
    <row r="167" spans="1:8" x14ac:dyDescent="0.35">
      <c r="A167" s="91"/>
      <c r="B167" s="92"/>
      <c r="C167" s="91"/>
      <c r="D167" s="93"/>
      <c r="E167" s="93"/>
      <c r="F167" s="92"/>
      <c r="G167" s="96"/>
      <c r="H167" s="92"/>
    </row>
    <row r="168" spans="1:8" x14ac:dyDescent="0.35">
      <c r="A168" s="91"/>
      <c r="B168" s="92"/>
      <c r="C168" s="91"/>
      <c r="D168" s="93"/>
      <c r="E168" s="93"/>
      <c r="F168" s="92"/>
      <c r="G168" s="96"/>
      <c r="H168" s="92"/>
    </row>
    <row r="169" spans="1:8" x14ac:dyDescent="0.35">
      <c r="A169" s="91"/>
      <c r="B169" s="92"/>
      <c r="C169" s="91"/>
      <c r="D169" s="93"/>
      <c r="E169" s="93"/>
      <c r="F169" s="92"/>
      <c r="G169" s="96"/>
      <c r="H169" s="92"/>
    </row>
    <row r="170" spans="1:8" x14ac:dyDescent="0.35">
      <c r="A170" s="91"/>
      <c r="B170" s="92"/>
      <c r="C170" s="91"/>
      <c r="D170" s="93"/>
      <c r="E170" s="93"/>
      <c r="F170" s="92"/>
      <c r="G170" s="96"/>
      <c r="H170" s="92"/>
    </row>
    <row r="171" spans="1:8" x14ac:dyDescent="0.35">
      <c r="A171" s="91"/>
      <c r="B171" s="92"/>
      <c r="C171" s="91"/>
      <c r="D171" s="93"/>
      <c r="E171" s="93"/>
      <c r="F171" s="94"/>
      <c r="G171" s="96"/>
      <c r="H171" s="92"/>
    </row>
    <row r="172" spans="1:8" x14ac:dyDescent="0.35">
      <c r="A172" s="91"/>
      <c r="B172" s="92"/>
      <c r="C172" s="91"/>
      <c r="D172" s="93"/>
      <c r="E172" s="93"/>
      <c r="F172" s="92"/>
      <c r="G172" s="96"/>
      <c r="H172" s="92"/>
    </row>
    <row r="173" spans="1:8" x14ac:dyDescent="0.35">
      <c r="A173" s="91"/>
      <c r="B173" s="92"/>
      <c r="C173" s="91"/>
      <c r="D173" s="93"/>
      <c r="E173" s="93"/>
      <c r="F173" s="92"/>
      <c r="G173" s="96"/>
      <c r="H173" s="92"/>
    </row>
    <row r="174" spans="1:8" x14ac:dyDescent="0.35">
      <c r="A174" s="91"/>
      <c r="B174" s="92"/>
      <c r="C174" s="91"/>
      <c r="D174" s="93"/>
      <c r="E174" s="93"/>
      <c r="F174" s="92"/>
      <c r="G174" s="92"/>
      <c r="H174" s="92"/>
    </row>
    <row r="175" spans="1:8" x14ac:dyDescent="0.35">
      <c r="A175" s="91"/>
      <c r="B175" s="92"/>
      <c r="C175" s="91"/>
      <c r="D175" s="93"/>
      <c r="E175" s="93"/>
      <c r="F175" s="92"/>
      <c r="G175" s="92"/>
      <c r="H175" s="92"/>
    </row>
    <row r="176" spans="1:8" x14ac:dyDescent="0.35">
      <c r="A176" s="91"/>
      <c r="B176" s="92"/>
      <c r="C176" s="91"/>
      <c r="D176" s="93"/>
      <c r="E176" s="93"/>
      <c r="F176" s="92"/>
      <c r="G176" s="92"/>
      <c r="H176" s="92"/>
    </row>
    <row r="177" spans="1:8" x14ac:dyDescent="0.35">
      <c r="A177" s="91"/>
      <c r="B177" s="92"/>
      <c r="C177" s="91"/>
      <c r="D177" s="93"/>
      <c r="E177" s="93"/>
      <c r="F177" s="92"/>
      <c r="G177" s="92"/>
      <c r="H177" s="92"/>
    </row>
    <row r="178" spans="1:8" x14ac:dyDescent="0.35">
      <c r="A178" s="91"/>
      <c r="B178" s="92"/>
      <c r="C178" s="91"/>
      <c r="D178" s="93"/>
      <c r="E178" s="93"/>
      <c r="F178" s="92"/>
      <c r="G178" s="92"/>
      <c r="H178" s="92"/>
    </row>
    <row r="179" spans="1:8" x14ac:dyDescent="0.35">
      <c r="A179" s="91"/>
      <c r="B179" s="92"/>
      <c r="C179" s="91"/>
      <c r="D179" s="93"/>
      <c r="E179" s="93"/>
      <c r="F179" s="92"/>
      <c r="G179" s="92"/>
      <c r="H179" s="92"/>
    </row>
    <row r="180" spans="1:8" x14ac:dyDescent="0.35">
      <c r="A180" s="2"/>
      <c r="B180" s="2"/>
      <c r="C180" s="45"/>
      <c r="D180" s="2"/>
      <c r="E180" s="2"/>
      <c r="F180" s="62"/>
      <c r="G180" s="62"/>
      <c r="H180" s="2"/>
    </row>
    <row r="181" spans="1:8" x14ac:dyDescent="0.35">
      <c r="A181" s="2"/>
      <c r="B181" s="2"/>
      <c r="C181" s="45"/>
      <c r="D181" s="2"/>
      <c r="E181" s="2"/>
      <c r="F181" s="62"/>
      <c r="G181" s="62"/>
      <c r="H181" s="2"/>
    </row>
    <row r="182" spans="1:8" x14ac:dyDescent="0.35">
      <c r="A182" s="2"/>
      <c r="B182" s="2"/>
      <c r="C182" s="45"/>
      <c r="D182" s="2"/>
      <c r="E182" s="2"/>
      <c r="F182" s="62"/>
      <c r="G182" s="62"/>
      <c r="H182" s="2"/>
    </row>
    <row r="183" spans="1:8" x14ac:dyDescent="0.35">
      <c r="A183" s="2"/>
      <c r="B183" s="2"/>
      <c r="C183" s="45"/>
      <c r="D183" s="2"/>
      <c r="E183" s="2"/>
      <c r="F183" s="62"/>
      <c r="G183" s="62"/>
      <c r="H183" s="2"/>
    </row>
    <row r="184" spans="1:8" x14ac:dyDescent="0.35">
      <c r="A184" s="2"/>
      <c r="B184" s="2"/>
      <c r="C184" s="45"/>
      <c r="D184" s="2"/>
      <c r="E184" s="2"/>
      <c r="F184" s="62"/>
      <c r="G184" s="62"/>
      <c r="H184" s="2"/>
    </row>
    <row r="185" spans="1:8" x14ac:dyDescent="0.35">
      <c r="A185" s="2"/>
      <c r="B185" s="2"/>
      <c r="C185" s="45"/>
      <c r="D185" s="2"/>
      <c r="E185" s="2"/>
      <c r="F185" s="2"/>
      <c r="G185" s="61"/>
      <c r="H185" s="2"/>
    </row>
    <row r="186" spans="1:8" x14ac:dyDescent="0.35">
      <c r="A186" s="2"/>
      <c r="B186" s="2"/>
      <c r="C186" s="45"/>
      <c r="D186" s="9"/>
      <c r="E186" s="2"/>
      <c r="F186" s="2"/>
      <c r="G186" s="61"/>
      <c r="H186" s="2"/>
    </row>
    <row r="187" spans="1:8" x14ac:dyDescent="0.35">
      <c r="A187" s="2"/>
      <c r="B187" s="2"/>
      <c r="C187" s="45"/>
      <c r="D187" s="2"/>
      <c r="E187" s="2"/>
      <c r="F187" s="2"/>
      <c r="G187" s="61"/>
      <c r="H187" s="2"/>
    </row>
    <row r="188" spans="1:8" x14ac:dyDescent="0.35">
      <c r="A188" s="2"/>
      <c r="B188" s="2"/>
      <c r="C188" s="45"/>
      <c r="D188" s="2"/>
      <c r="E188" s="2"/>
      <c r="F188" s="2"/>
      <c r="G188" s="61"/>
      <c r="H188" s="2"/>
    </row>
    <row r="189" spans="1:8" x14ac:dyDescent="0.35">
      <c r="A189" s="2"/>
      <c r="B189" s="2"/>
      <c r="C189" s="45"/>
      <c r="D189" s="2"/>
      <c r="E189" s="2"/>
      <c r="F189" s="2"/>
      <c r="G189" s="61"/>
      <c r="H189" s="2"/>
    </row>
    <row r="190" spans="1:8" x14ac:dyDescent="0.35">
      <c r="A190" s="2"/>
      <c r="B190" s="2"/>
      <c r="C190" s="45"/>
      <c r="D190" s="9"/>
      <c r="E190" s="2"/>
      <c r="F190" s="2"/>
      <c r="G190" s="61"/>
      <c r="H190" s="2"/>
    </row>
    <row r="191" spans="1:8" x14ac:dyDescent="0.35">
      <c r="A191" s="2"/>
      <c r="B191" s="2"/>
      <c r="C191" s="45"/>
      <c r="D191" s="2"/>
      <c r="E191" s="2"/>
      <c r="F191" s="2"/>
      <c r="G191" s="61"/>
      <c r="H191" s="2"/>
    </row>
    <row r="192" spans="1:8" x14ac:dyDescent="0.35">
      <c r="A192" s="2"/>
      <c r="B192" s="2"/>
      <c r="C192" s="45"/>
      <c r="D192" s="2"/>
      <c r="E192" s="2"/>
      <c r="F192" s="2"/>
      <c r="G192" s="61"/>
      <c r="H192" s="2"/>
    </row>
    <row r="193" spans="1:12" x14ac:dyDescent="0.35">
      <c r="A193" s="2"/>
      <c r="B193" s="2"/>
      <c r="C193" s="45"/>
      <c r="D193" s="2"/>
      <c r="E193" s="2"/>
      <c r="F193" s="62"/>
      <c r="G193" s="62"/>
      <c r="H193" s="2"/>
    </row>
    <row r="194" spans="1:12" x14ac:dyDescent="0.35">
      <c r="A194" s="2"/>
      <c r="B194" s="2"/>
      <c r="C194" s="45"/>
      <c r="D194" s="2"/>
      <c r="E194" s="2"/>
      <c r="F194" s="62"/>
      <c r="G194" s="62"/>
      <c r="H194" s="2"/>
    </row>
    <row r="195" spans="1:12" x14ac:dyDescent="0.35">
      <c r="A195" s="66"/>
      <c r="B195" s="66"/>
      <c r="C195" s="67"/>
      <c r="D195" s="66"/>
      <c r="E195" s="8"/>
      <c r="F195" s="66"/>
      <c r="G195" s="68"/>
      <c r="H195" s="66"/>
    </row>
    <row r="196" spans="1:12" x14ac:dyDescent="0.35">
      <c r="A196" s="2"/>
      <c r="B196" s="2"/>
      <c r="C196" s="45"/>
      <c r="D196" s="2"/>
      <c r="E196" s="2"/>
      <c r="F196" s="62"/>
      <c r="G196" s="62"/>
      <c r="H196" s="2"/>
    </row>
    <row r="197" spans="1:12" x14ac:dyDescent="0.35">
      <c r="A197" s="2"/>
      <c r="B197" s="2"/>
      <c r="C197" s="45"/>
      <c r="D197" s="9"/>
      <c r="E197" s="2"/>
      <c r="F197" s="2"/>
      <c r="G197" s="41"/>
      <c r="H197" s="2"/>
    </row>
    <row r="198" spans="1:12" x14ac:dyDescent="0.35">
      <c r="A198" s="2"/>
      <c r="B198" s="2"/>
      <c r="C198" s="45"/>
      <c r="D198" s="2"/>
      <c r="E198" s="2"/>
      <c r="F198" s="2"/>
      <c r="G198" s="61"/>
      <c r="H198" s="2"/>
    </row>
    <row r="199" spans="1:12" x14ac:dyDescent="0.35">
      <c r="A199" s="2"/>
      <c r="B199" s="2"/>
      <c r="C199" s="45"/>
      <c r="D199" s="2"/>
      <c r="E199" s="2"/>
      <c r="F199" s="2"/>
      <c r="G199" s="61"/>
      <c r="H199" s="2"/>
    </row>
    <row r="200" spans="1:12" x14ac:dyDescent="0.35">
      <c r="A200" s="2"/>
      <c r="B200" s="2"/>
      <c r="C200" s="45"/>
      <c r="D200" s="9"/>
      <c r="E200" s="2"/>
      <c r="F200" s="2"/>
      <c r="G200" s="61"/>
      <c r="H200" s="2"/>
    </row>
    <row r="201" spans="1:12" x14ac:dyDescent="0.35">
      <c r="A201" s="2"/>
      <c r="B201" s="2"/>
      <c r="C201" s="45"/>
      <c r="D201" s="2"/>
      <c r="E201" s="2"/>
      <c r="F201" s="62"/>
      <c r="G201" s="62"/>
      <c r="H201" s="2"/>
    </row>
    <row r="202" spans="1:12" x14ac:dyDescent="0.35">
      <c r="A202" s="2"/>
      <c r="B202" s="2"/>
      <c r="C202" s="45"/>
      <c r="D202" s="2"/>
      <c r="E202" s="2"/>
      <c r="F202" s="62"/>
      <c r="G202" s="62"/>
      <c r="H202" s="2"/>
    </row>
    <row r="203" spans="1:12" x14ac:dyDescent="0.35">
      <c r="A203" s="2"/>
      <c r="B203" s="2"/>
      <c r="C203" s="45"/>
      <c r="D203" s="2"/>
      <c r="E203" s="2"/>
      <c r="F203" s="62"/>
      <c r="G203" s="62"/>
      <c r="H203" s="2"/>
    </row>
    <row r="204" spans="1:12" x14ac:dyDescent="0.35">
      <c r="A204" s="2"/>
      <c r="B204" s="2"/>
      <c r="C204" s="45"/>
      <c r="D204" s="2"/>
      <c r="E204" s="2"/>
      <c r="F204" s="62"/>
      <c r="G204" s="62"/>
      <c r="H204" s="2"/>
    </row>
    <row r="205" spans="1:12" x14ac:dyDescent="0.35">
      <c r="A205" s="2"/>
      <c r="B205" s="2"/>
      <c r="C205" s="45"/>
      <c r="D205" s="2"/>
      <c r="E205" s="2"/>
      <c r="F205" s="62"/>
      <c r="G205" s="62"/>
      <c r="H205" s="2"/>
    </row>
    <row r="206" spans="1:12" x14ac:dyDescent="0.35">
      <c r="A206" s="2"/>
      <c r="B206" s="2"/>
      <c r="C206" s="45"/>
      <c r="D206" s="9"/>
      <c r="E206" s="2"/>
      <c r="F206" s="48"/>
      <c r="G206" s="63"/>
      <c r="H206" s="64"/>
      <c r="L206" s="2"/>
    </row>
    <row r="207" spans="1:12" x14ac:dyDescent="0.35">
      <c r="A207" s="2"/>
      <c r="B207" s="2"/>
      <c r="C207" s="45"/>
      <c r="D207" s="2"/>
      <c r="E207" s="2"/>
      <c r="F207" s="62"/>
      <c r="G207" s="64"/>
      <c r="H207" s="64"/>
      <c r="L207" s="2"/>
    </row>
    <row r="208" spans="1:12" x14ac:dyDescent="0.35">
      <c r="A208" s="2"/>
      <c r="B208" s="2"/>
      <c r="C208" s="45"/>
      <c r="D208" s="2"/>
      <c r="E208" s="9"/>
      <c r="F208" s="62"/>
      <c r="G208" s="68"/>
      <c r="H208" s="2"/>
    </row>
    <row r="209" spans="1:8" x14ac:dyDescent="0.35">
      <c r="A209" s="2"/>
      <c r="B209" s="2"/>
      <c r="C209" s="45"/>
      <c r="D209" s="2"/>
      <c r="E209" s="9"/>
      <c r="F209" s="2"/>
      <c r="G209" s="2"/>
      <c r="H209" s="2"/>
    </row>
    <row r="210" spans="1:8" x14ac:dyDescent="0.35">
      <c r="A210" s="2"/>
      <c r="B210" s="2"/>
      <c r="C210" s="45"/>
      <c r="D210" s="9"/>
      <c r="E210" s="2"/>
      <c r="F210" s="2"/>
      <c r="G210" s="62"/>
      <c r="H210" s="2"/>
    </row>
    <row r="211" spans="1:8" x14ac:dyDescent="0.35">
      <c r="A211" s="2"/>
      <c r="B211" s="2"/>
      <c r="C211" s="45"/>
      <c r="D211" s="9"/>
      <c r="E211" s="2"/>
      <c r="F211" s="2"/>
      <c r="G211" s="62"/>
      <c r="H211" s="2"/>
    </row>
    <row r="212" spans="1:8" x14ac:dyDescent="0.35">
      <c r="A212" s="2"/>
      <c r="B212" s="2"/>
      <c r="C212" s="45"/>
      <c r="D212" s="2"/>
      <c r="E212" s="2"/>
      <c r="F212" s="62"/>
      <c r="G212" s="62"/>
      <c r="H212" s="2"/>
    </row>
    <row r="213" spans="1:8" x14ac:dyDescent="0.35">
      <c r="A213" s="2"/>
      <c r="B213" s="2"/>
      <c r="C213" s="45"/>
      <c r="D213" s="2"/>
      <c r="E213" s="2"/>
      <c r="F213" s="62"/>
      <c r="G213" s="62"/>
      <c r="H213" s="2"/>
    </row>
    <row r="214" spans="1:8" x14ac:dyDescent="0.35">
      <c r="A214" s="2"/>
      <c r="B214" s="2"/>
      <c r="C214" s="45"/>
      <c r="D214" s="2"/>
      <c r="E214" s="2"/>
      <c r="F214" s="62"/>
      <c r="G214" s="62"/>
      <c r="H214" s="2"/>
    </row>
    <row r="215" spans="1:8" x14ac:dyDescent="0.35">
      <c r="A215" s="2"/>
      <c r="B215" s="2"/>
      <c r="C215" s="45"/>
      <c r="D215" s="9"/>
      <c r="E215" s="2"/>
      <c r="F215" s="2"/>
      <c r="G215" s="41"/>
      <c r="H215" s="2"/>
    </row>
    <row r="216" spans="1:8" x14ac:dyDescent="0.35">
      <c r="A216" s="2"/>
      <c r="B216" s="64"/>
      <c r="C216" s="45"/>
      <c r="D216" s="64"/>
      <c r="E216" s="9"/>
      <c r="F216" s="2"/>
      <c r="G216" s="68"/>
      <c r="H216" s="2"/>
    </row>
    <row r="217" spans="1:8" x14ac:dyDescent="0.35">
      <c r="A217" s="2"/>
      <c r="B217" s="64"/>
      <c r="C217" s="45"/>
      <c r="D217" s="64"/>
      <c r="E217" s="9"/>
      <c r="F217" s="2"/>
      <c r="G217" s="68"/>
      <c r="H217" s="2"/>
    </row>
    <row r="218" spans="1:8" x14ac:dyDescent="0.35">
      <c r="A218" s="2"/>
      <c r="B218" s="64"/>
      <c r="C218" s="45"/>
      <c r="D218" s="64"/>
      <c r="E218" s="2"/>
      <c r="F218" s="62"/>
      <c r="G218" s="62"/>
      <c r="H218" s="2"/>
    </row>
    <row r="219" spans="1:8" x14ac:dyDescent="0.35">
      <c r="A219" s="2"/>
      <c r="B219" s="64"/>
      <c r="C219" s="45"/>
      <c r="D219" s="64"/>
      <c r="E219" s="2"/>
      <c r="F219" s="2"/>
      <c r="G219" s="61"/>
      <c r="H219" s="2"/>
    </row>
    <row r="220" spans="1:8" x14ac:dyDescent="0.35">
      <c r="A220" s="2"/>
      <c r="B220" s="64"/>
      <c r="C220" s="45"/>
      <c r="D220" s="64"/>
      <c r="E220" s="2"/>
      <c r="F220" s="62"/>
      <c r="G220" s="62"/>
      <c r="H220" s="2"/>
    </row>
    <row r="221" spans="1:8" x14ac:dyDescent="0.35">
      <c r="A221" s="2"/>
      <c r="B221" s="64"/>
      <c r="C221" s="45"/>
      <c r="D221" s="65"/>
      <c r="E221" s="2"/>
      <c r="F221" s="2"/>
      <c r="G221" s="62"/>
      <c r="H221" s="2"/>
    </row>
    <row r="222" spans="1:8" x14ac:dyDescent="0.35">
      <c r="A222" s="2"/>
      <c r="B222" s="64"/>
      <c r="C222" s="45"/>
      <c r="D222" s="65"/>
      <c r="E222" s="2"/>
      <c r="F222" s="2"/>
      <c r="G222" s="41"/>
      <c r="H222" s="2"/>
    </row>
    <row r="223" spans="1:8" x14ac:dyDescent="0.35">
      <c r="A223" s="2"/>
      <c r="B223" s="64"/>
      <c r="C223" s="45"/>
      <c r="D223" s="64"/>
      <c r="E223" s="2"/>
      <c r="F223" s="62"/>
      <c r="G223" s="62"/>
      <c r="H223" s="2"/>
    </row>
    <row r="224" spans="1:8" x14ac:dyDescent="0.35">
      <c r="A224" s="2"/>
      <c r="B224" s="2"/>
      <c r="C224" s="64"/>
      <c r="D224" s="9"/>
      <c r="E224" s="2"/>
      <c r="F224" s="2"/>
      <c r="G224" s="2"/>
      <c r="H224" s="2"/>
    </row>
    <row r="225" spans="1:8" x14ac:dyDescent="0.35">
      <c r="A225" s="2"/>
      <c r="B225" s="2"/>
      <c r="C225" s="64"/>
      <c r="D225" s="2"/>
      <c r="E225" s="9"/>
      <c r="F225" s="2"/>
      <c r="G225" s="68"/>
      <c r="H225" s="2"/>
    </row>
    <row r="226" spans="1:8" x14ac:dyDescent="0.35">
      <c r="A226" s="2"/>
      <c r="B226" s="2"/>
      <c r="C226" s="64"/>
      <c r="D226" s="2"/>
      <c r="E226" s="2"/>
      <c r="F226" s="62"/>
      <c r="G226" s="62"/>
      <c r="H226" s="2"/>
    </row>
    <row r="227" spans="1:8" x14ac:dyDescent="0.35">
      <c r="A227" s="2"/>
      <c r="B227" s="2"/>
      <c r="C227" s="64"/>
      <c r="D227" s="2"/>
      <c r="E227" s="2"/>
      <c r="F227" s="62"/>
      <c r="G227" s="62"/>
      <c r="H227" s="2"/>
    </row>
    <row r="228" spans="1:8" x14ac:dyDescent="0.35">
      <c r="A228" s="2"/>
      <c r="B228" s="2"/>
      <c r="C228" s="64"/>
      <c r="D228" s="2"/>
      <c r="E228" s="2"/>
      <c r="F228" s="62"/>
      <c r="G228" s="62"/>
      <c r="H228" s="2"/>
    </row>
    <row r="229" spans="1:8" x14ac:dyDescent="0.35">
      <c r="A229" s="2"/>
      <c r="B229" s="2"/>
      <c r="C229" s="64"/>
      <c r="D229" s="2"/>
      <c r="E229" s="2"/>
      <c r="F229" s="62"/>
      <c r="G229" s="62"/>
      <c r="H229" s="2"/>
    </row>
    <row r="230" spans="1:8" x14ac:dyDescent="0.35">
      <c r="A230" s="2"/>
      <c r="B230" s="2"/>
      <c r="C230" s="64"/>
      <c r="D230" s="9"/>
      <c r="E230" s="2"/>
      <c r="F230" s="2"/>
      <c r="G230" s="61"/>
      <c r="H230" s="2"/>
    </row>
    <row r="231" spans="1:8" x14ac:dyDescent="0.35">
      <c r="A231" s="2"/>
      <c r="B231" s="2"/>
      <c r="C231" s="64"/>
      <c r="D231" s="2"/>
      <c r="E231" s="2"/>
      <c r="F231" s="2"/>
      <c r="G231" s="61"/>
      <c r="H231" s="2"/>
    </row>
    <row r="232" spans="1:8" x14ac:dyDescent="0.35">
      <c r="A232" s="2"/>
      <c r="B232" s="2"/>
      <c r="C232" s="64"/>
      <c r="D232" s="2"/>
      <c r="E232" s="2"/>
      <c r="F232" s="2"/>
      <c r="G232" s="61"/>
      <c r="H232" s="2"/>
    </row>
    <row r="233" spans="1:8" x14ac:dyDescent="0.35">
      <c r="A233" s="2"/>
      <c r="B233" s="2"/>
      <c r="C233" s="64"/>
      <c r="D233" s="2"/>
      <c r="E233" s="2"/>
      <c r="F233" s="2"/>
      <c r="G233" s="61"/>
      <c r="H233" s="2"/>
    </row>
    <row r="234" spans="1:8" x14ac:dyDescent="0.35">
      <c r="A234" s="2"/>
      <c r="B234" s="2"/>
      <c r="C234" s="64"/>
      <c r="D234" s="2"/>
      <c r="E234" s="2"/>
      <c r="F234" s="2"/>
      <c r="G234" s="61"/>
      <c r="H234" s="2"/>
    </row>
    <row r="235" spans="1:8" x14ac:dyDescent="0.35">
      <c r="A235" s="2"/>
      <c r="B235" s="2"/>
      <c r="C235" s="64"/>
      <c r="D235" s="9"/>
      <c r="E235" s="2"/>
      <c r="F235" s="2"/>
      <c r="G235" s="62"/>
      <c r="H235" s="2"/>
    </row>
    <row r="236" spans="1:8" x14ac:dyDescent="0.35">
      <c r="A236" s="2"/>
      <c r="B236" s="2"/>
      <c r="C236" s="64"/>
      <c r="D236" s="2"/>
      <c r="E236" s="2"/>
      <c r="F236" s="62"/>
      <c r="G236" s="62"/>
      <c r="H236" s="2"/>
    </row>
    <row r="237" spans="1:8" x14ac:dyDescent="0.35">
      <c r="A237" s="2"/>
      <c r="B237" s="2"/>
      <c r="C237" s="64"/>
      <c r="D237" s="2"/>
      <c r="E237" s="2"/>
      <c r="F237" s="62"/>
      <c r="G237" s="62"/>
      <c r="H237" s="2"/>
    </row>
    <row r="238" spans="1:8" x14ac:dyDescent="0.35">
      <c r="A238" s="2"/>
      <c r="B238" s="2"/>
      <c r="C238" s="64"/>
      <c r="D238" s="9"/>
      <c r="E238" s="2"/>
      <c r="F238" s="47"/>
      <c r="G238" s="47"/>
      <c r="H238" s="2"/>
    </row>
    <row r="239" spans="1:8" x14ac:dyDescent="0.35">
      <c r="A239" s="2"/>
      <c r="B239" s="2"/>
      <c r="C239" s="45"/>
      <c r="D239" s="2"/>
      <c r="E239" s="9"/>
      <c r="F239" s="2"/>
      <c r="G239" s="68"/>
      <c r="H239" s="2"/>
    </row>
    <row r="240" spans="1:8" x14ac:dyDescent="0.35">
      <c r="A240" s="2"/>
      <c r="B240" s="2"/>
      <c r="C240" s="45"/>
      <c r="D240" s="2"/>
      <c r="E240" s="9"/>
      <c r="F240" s="2"/>
      <c r="G240" s="68"/>
      <c r="H240" s="2"/>
    </row>
    <row r="241" spans="1:8" x14ac:dyDescent="0.35">
      <c r="A241" s="2"/>
      <c r="B241" s="2"/>
      <c r="C241" s="45"/>
      <c r="D241" s="2"/>
      <c r="E241" s="9"/>
      <c r="F241" s="2"/>
      <c r="G241" s="68"/>
      <c r="H241" s="2"/>
    </row>
    <row r="242" spans="1:8" x14ac:dyDescent="0.35">
      <c r="A242" s="2"/>
      <c r="B242" s="2"/>
      <c r="C242" s="45"/>
      <c r="D242" s="2"/>
      <c r="E242" s="9"/>
      <c r="F242" s="2"/>
      <c r="G242" s="68"/>
      <c r="H242" s="2"/>
    </row>
    <row r="243" spans="1:8" x14ac:dyDescent="0.35">
      <c r="A243" s="2"/>
      <c r="B243" s="2"/>
      <c r="C243" s="45"/>
      <c r="D243" s="2"/>
      <c r="E243" s="9"/>
      <c r="F243" s="2"/>
      <c r="G243" s="68"/>
      <c r="H243" s="2"/>
    </row>
    <row r="244" spans="1:8" x14ac:dyDescent="0.35">
      <c r="A244" s="2"/>
      <c r="B244" s="2"/>
      <c r="C244" s="45"/>
      <c r="D244" s="2"/>
      <c r="E244" s="9"/>
      <c r="F244" s="2"/>
      <c r="G244" s="68"/>
      <c r="H244" s="2"/>
    </row>
    <row r="245" spans="1:8" x14ac:dyDescent="0.35">
      <c r="A245" s="2"/>
      <c r="B245" s="2"/>
      <c r="C245" s="45"/>
      <c r="D245" s="2"/>
      <c r="E245" s="2"/>
      <c r="F245" s="2"/>
      <c r="G245" s="2"/>
      <c r="H245" s="2"/>
    </row>
    <row r="246" spans="1:8" x14ac:dyDescent="0.35">
      <c r="A246" s="2"/>
      <c r="B246" s="2"/>
      <c r="C246" s="45"/>
      <c r="D246" s="9"/>
      <c r="E246" s="2"/>
      <c r="F246" s="2"/>
      <c r="G246" s="2"/>
      <c r="H246" s="2"/>
    </row>
    <row r="247" spans="1:8" x14ac:dyDescent="0.35">
      <c r="A247" s="2"/>
      <c r="B247" s="2"/>
      <c r="C247" s="45"/>
      <c r="D247" s="9"/>
      <c r="E247" s="2"/>
      <c r="F247" s="2"/>
      <c r="G247" s="2"/>
      <c r="H247" s="2"/>
    </row>
    <row r="248" spans="1:8" x14ac:dyDescent="0.35">
      <c r="A248" s="2"/>
      <c r="B248" s="2"/>
      <c r="C248" s="45"/>
      <c r="D248" s="2"/>
      <c r="E248" s="9"/>
      <c r="F248" s="2"/>
      <c r="G248" s="68"/>
      <c r="H248" s="2"/>
    </row>
    <row r="249" spans="1:8" x14ac:dyDescent="0.35">
      <c r="A249" s="2"/>
      <c r="B249" s="2"/>
      <c r="C249" s="45"/>
      <c r="D249" s="2"/>
      <c r="E249" s="9"/>
      <c r="F249" s="2"/>
      <c r="G249" s="68"/>
      <c r="H249" s="2"/>
    </row>
    <row r="250" spans="1:8" x14ac:dyDescent="0.35">
      <c r="A250" s="2"/>
      <c r="B250" s="2"/>
      <c r="C250" s="45"/>
      <c r="D250" s="2"/>
      <c r="E250" s="9"/>
      <c r="F250" s="2"/>
      <c r="G250" s="68"/>
      <c r="H250" s="2"/>
    </row>
    <row r="251" spans="1:8" x14ac:dyDescent="0.35">
      <c r="A251" s="2"/>
      <c r="B251" s="2"/>
      <c r="C251" s="45"/>
      <c r="D251" s="2"/>
      <c r="E251" s="9"/>
      <c r="F251" s="2"/>
      <c r="G251" s="68"/>
      <c r="H251" s="2"/>
    </row>
    <row r="252" spans="1:8" x14ac:dyDescent="0.35">
      <c r="A252" s="2"/>
      <c r="B252" s="2"/>
      <c r="C252" s="45"/>
      <c r="D252" s="2"/>
      <c r="E252" s="2"/>
      <c r="F252" s="2"/>
      <c r="G252" s="2"/>
      <c r="H252" s="2"/>
    </row>
    <row r="253" spans="1:8" x14ac:dyDescent="0.35">
      <c r="A253" s="2"/>
      <c r="B253" s="2"/>
      <c r="C253" s="45"/>
      <c r="D253" s="2"/>
      <c r="E253" s="2"/>
      <c r="F253" s="2"/>
      <c r="G253" s="2"/>
      <c r="H253" s="2"/>
    </row>
    <row r="254" spans="1:8" x14ac:dyDescent="0.35">
      <c r="A254" s="2"/>
      <c r="B254" s="2"/>
      <c r="C254" s="45"/>
      <c r="D254" s="2"/>
      <c r="E254" s="2"/>
      <c r="F254" s="2"/>
      <c r="G254" s="2"/>
      <c r="H254" s="2"/>
    </row>
    <row r="255" spans="1:8" x14ac:dyDescent="0.35">
      <c r="A255" s="2"/>
      <c r="B255" s="2"/>
      <c r="C255" s="45"/>
      <c r="D255" s="2"/>
      <c r="E255" s="2"/>
      <c r="F255" s="2"/>
      <c r="G255" s="2"/>
      <c r="H255" s="2"/>
    </row>
    <row r="256" spans="1:8" x14ac:dyDescent="0.35">
      <c r="A256" s="2"/>
      <c r="B256" s="2"/>
      <c r="C256" s="45"/>
      <c r="D256" s="2"/>
      <c r="E256" s="2"/>
      <c r="F256" s="2"/>
      <c r="G256" s="2"/>
      <c r="H256" s="2"/>
    </row>
    <row r="257" spans="1:8" x14ac:dyDescent="0.35">
      <c r="A257" s="2"/>
      <c r="B257" s="2"/>
      <c r="C257" s="45"/>
      <c r="D257" s="9"/>
      <c r="E257" s="2"/>
      <c r="F257" s="2"/>
      <c r="G257" s="2"/>
      <c r="H257" s="2"/>
    </row>
    <row r="258" spans="1:8" x14ac:dyDescent="0.35">
      <c r="A258" s="2"/>
      <c r="B258" s="2"/>
      <c r="C258" s="45"/>
      <c r="D258" s="9"/>
      <c r="E258" s="2"/>
      <c r="F258" s="2"/>
      <c r="G258" s="2"/>
      <c r="H258" s="2"/>
    </row>
    <row r="259" spans="1:8" x14ac:dyDescent="0.35">
      <c r="A259" s="2"/>
      <c r="B259" s="2"/>
      <c r="C259" s="45"/>
      <c r="D259" s="2"/>
      <c r="E259" s="2"/>
      <c r="F259" s="2"/>
      <c r="G259" s="2"/>
      <c r="H259" s="2"/>
    </row>
    <row r="260" spans="1:8" x14ac:dyDescent="0.35">
      <c r="A260" s="2"/>
      <c r="B260" s="2"/>
      <c r="C260" s="45"/>
      <c r="D260" s="2"/>
      <c r="E260" s="2"/>
      <c r="F260" s="2"/>
      <c r="G260" s="2"/>
      <c r="H260" s="2"/>
    </row>
    <row r="261" spans="1:8" x14ac:dyDescent="0.35">
      <c r="A261" s="2"/>
      <c r="B261" s="2"/>
      <c r="C261" s="45"/>
      <c r="D261" s="9"/>
      <c r="E261" s="2"/>
      <c r="F261" s="2"/>
      <c r="G261" s="2"/>
      <c r="H261" s="2"/>
    </row>
    <row r="262" spans="1:8" x14ac:dyDescent="0.35">
      <c r="A262" s="2"/>
      <c r="B262" s="2"/>
      <c r="C262" s="45"/>
      <c r="D262" s="9"/>
      <c r="E262" s="2"/>
      <c r="F262" s="2"/>
      <c r="G262" s="2"/>
      <c r="H262" s="2"/>
    </row>
    <row r="263" spans="1:8" x14ac:dyDescent="0.35">
      <c r="A263" s="2"/>
      <c r="B263" s="2"/>
      <c r="C263" s="45"/>
      <c r="D263" s="9"/>
      <c r="E263" s="2"/>
      <c r="F263" s="2"/>
      <c r="G263" s="2"/>
      <c r="H263" s="2"/>
    </row>
    <row r="264" spans="1:8" x14ac:dyDescent="0.35">
      <c r="A264" s="2"/>
      <c r="B264" s="2"/>
      <c r="C264" s="45"/>
      <c r="D264" s="2"/>
      <c r="E264" s="2"/>
      <c r="F264" s="2"/>
      <c r="G264" s="2"/>
      <c r="H264" s="2"/>
    </row>
    <row r="265" spans="1:8" x14ac:dyDescent="0.35">
      <c r="A265" s="2"/>
      <c r="B265" s="2"/>
      <c r="C265" s="45"/>
      <c r="D265" s="2"/>
      <c r="E265" s="2"/>
      <c r="F265" s="2"/>
      <c r="G265" s="2"/>
      <c r="H265" s="2"/>
    </row>
    <row r="266" spans="1:8" x14ac:dyDescent="0.35">
      <c r="A266" s="2"/>
      <c r="B266" s="2"/>
      <c r="C266" s="45"/>
      <c r="D266" s="2"/>
      <c r="E266" s="9"/>
      <c r="F266" s="2"/>
      <c r="G266" s="2"/>
      <c r="H266" s="2"/>
    </row>
    <row r="267" spans="1:8" x14ac:dyDescent="0.35">
      <c r="A267" s="2"/>
      <c r="B267" s="2"/>
      <c r="C267" s="45"/>
      <c r="D267" s="2"/>
      <c r="E267" s="9"/>
      <c r="F267" s="2"/>
      <c r="G267" s="2"/>
      <c r="H267" s="2"/>
    </row>
    <row r="268" spans="1:8" x14ac:dyDescent="0.35">
      <c r="A268" s="2"/>
      <c r="B268" s="2"/>
      <c r="C268" s="45"/>
      <c r="D268" s="2"/>
      <c r="E268" s="9"/>
      <c r="F268" s="2"/>
      <c r="G268" s="2"/>
      <c r="H268" s="2"/>
    </row>
    <row r="269" spans="1:8" x14ac:dyDescent="0.35">
      <c r="A269" s="2"/>
      <c r="B269" s="2"/>
      <c r="C269" s="45"/>
      <c r="D269" s="2"/>
      <c r="E269" s="9"/>
      <c r="F269" s="2"/>
      <c r="G269" s="2"/>
      <c r="H269" s="2"/>
    </row>
    <row r="270" spans="1:8" x14ac:dyDescent="0.35">
      <c r="A270" s="2"/>
      <c r="B270" s="2"/>
      <c r="C270" s="45"/>
      <c r="D270" s="2"/>
      <c r="E270" s="9"/>
      <c r="F270" s="2"/>
      <c r="G270" s="2"/>
      <c r="H270" s="2"/>
    </row>
    <row r="271" spans="1:8" x14ac:dyDescent="0.35">
      <c r="A271" s="2"/>
      <c r="B271" s="2"/>
      <c r="C271" s="45"/>
      <c r="D271" s="2"/>
      <c r="E271" s="9"/>
      <c r="F271" s="2"/>
      <c r="G271" s="2"/>
      <c r="H271" s="2"/>
    </row>
    <row r="272" spans="1:8" x14ac:dyDescent="0.35">
      <c r="A272" s="2"/>
      <c r="B272" s="2"/>
      <c r="C272" s="45"/>
      <c r="D272" s="2"/>
      <c r="E272" s="9"/>
      <c r="F272" s="2"/>
      <c r="G272" s="2"/>
      <c r="H272" s="2"/>
    </row>
    <row r="273" spans="1:8" x14ac:dyDescent="0.35">
      <c r="A273" s="2"/>
      <c r="B273" s="2"/>
      <c r="C273" s="45"/>
      <c r="D273" s="2"/>
      <c r="E273" s="2"/>
      <c r="F273" s="2"/>
      <c r="G273" s="2"/>
      <c r="H273" s="2"/>
    </row>
    <row r="274" spans="1:8" x14ac:dyDescent="0.35">
      <c r="A274" s="2"/>
      <c r="B274" s="2"/>
      <c r="C274" s="45"/>
      <c r="D274" s="9"/>
      <c r="E274" s="2"/>
      <c r="F274" s="2"/>
      <c r="G274" s="2"/>
      <c r="H274" s="2"/>
    </row>
    <row r="275" spans="1:8" x14ac:dyDescent="0.35">
      <c r="A275" s="2"/>
      <c r="B275" s="2"/>
      <c r="C275" s="45"/>
      <c r="D275" s="9"/>
      <c r="E275" s="2"/>
      <c r="F275" s="2"/>
      <c r="G275" s="2"/>
      <c r="H275" s="2"/>
    </row>
    <row r="276" spans="1:8" x14ac:dyDescent="0.35">
      <c r="A276" s="2"/>
      <c r="B276" s="2"/>
      <c r="C276" s="45"/>
      <c r="D276" s="2"/>
      <c r="E276" s="2"/>
      <c r="F276" s="2"/>
      <c r="G276" s="2"/>
      <c r="H276" s="2"/>
    </row>
    <row r="277" spans="1:8" x14ac:dyDescent="0.35">
      <c r="A277" s="2"/>
      <c r="B277" s="2"/>
      <c r="C277" s="45"/>
      <c r="D277" s="9"/>
      <c r="E277" s="2"/>
      <c r="F277" s="2"/>
      <c r="G277" s="2"/>
      <c r="H277" s="2"/>
    </row>
    <row r="278" spans="1:8" x14ac:dyDescent="0.35">
      <c r="A278" s="2"/>
      <c r="B278" s="2"/>
      <c r="C278" s="45"/>
      <c r="D278" s="2"/>
      <c r="E278" s="2"/>
      <c r="F278" s="2"/>
      <c r="G278" s="2"/>
      <c r="H278" s="2"/>
    </row>
    <row r="279" spans="1:8" x14ac:dyDescent="0.35">
      <c r="A279" s="2"/>
      <c r="B279" s="2"/>
      <c r="C279" s="45"/>
      <c r="D279" s="9"/>
      <c r="E279" s="2"/>
      <c r="F279" s="2"/>
      <c r="G279" s="2"/>
      <c r="H279" s="2"/>
    </row>
    <row r="280" spans="1:8" x14ac:dyDescent="0.35">
      <c r="A280" s="2"/>
      <c r="B280" s="2"/>
      <c r="C280" s="45"/>
      <c r="D280" s="2"/>
      <c r="E280" s="2"/>
      <c r="F280" s="2"/>
      <c r="G280" s="2"/>
      <c r="H280" s="2"/>
    </row>
    <row r="281" spans="1:8" x14ac:dyDescent="0.35">
      <c r="A281" s="2"/>
      <c r="B281" s="2"/>
      <c r="C281" s="45"/>
      <c r="D281" s="2"/>
      <c r="E281" s="2"/>
      <c r="F281" s="2"/>
      <c r="G281" s="2"/>
      <c r="H281" s="2"/>
    </row>
    <row r="282" spans="1:8" x14ac:dyDescent="0.35">
      <c r="A282" s="2"/>
      <c r="B282" s="2"/>
      <c r="C282" s="45"/>
      <c r="D282" s="2"/>
      <c r="E282" s="2"/>
      <c r="F282" s="2"/>
      <c r="G282" s="2"/>
      <c r="H282" s="2"/>
    </row>
    <row r="283" spans="1:8" x14ac:dyDescent="0.35">
      <c r="A283" s="2"/>
      <c r="B283" s="2"/>
      <c r="C283" s="45"/>
      <c r="D283" s="2"/>
      <c r="E283" s="9"/>
      <c r="F283" s="2"/>
      <c r="G283" s="2"/>
      <c r="H283" s="2"/>
    </row>
    <row r="284" spans="1:8" x14ac:dyDescent="0.35">
      <c r="A284" s="2"/>
      <c r="B284" s="2"/>
      <c r="C284" s="45"/>
      <c r="D284" s="9"/>
      <c r="E284" s="2"/>
      <c r="F284" s="2"/>
      <c r="G284" s="2"/>
      <c r="H284" s="2"/>
    </row>
    <row r="285" spans="1:8" x14ac:dyDescent="0.35">
      <c r="A285" s="2"/>
      <c r="B285" s="2"/>
      <c r="C285" s="45"/>
      <c r="D285" s="2"/>
      <c r="E285" s="9"/>
      <c r="F285" s="2"/>
      <c r="G285" s="2"/>
      <c r="H285" s="2"/>
    </row>
    <row r="286" spans="1:8" x14ac:dyDescent="0.35">
      <c r="A286" s="2"/>
      <c r="B286" s="2"/>
      <c r="C286" s="45"/>
      <c r="D286" s="9"/>
      <c r="E286" s="2"/>
      <c r="F286" s="2"/>
      <c r="G286" s="2"/>
      <c r="H286" s="2"/>
    </row>
    <row r="287" spans="1:8" x14ac:dyDescent="0.35">
      <c r="A287" s="2"/>
      <c r="B287" s="2"/>
      <c r="C287" s="45"/>
      <c r="D287" s="2"/>
      <c r="E287" s="2"/>
      <c r="F287" s="2"/>
      <c r="G287" s="2"/>
      <c r="H287" s="2"/>
    </row>
    <row r="288" spans="1:8" x14ac:dyDescent="0.35">
      <c r="A288" s="2"/>
      <c r="B288" s="2"/>
      <c r="C288" s="45"/>
      <c r="D288" s="2"/>
      <c r="E288" s="9"/>
      <c r="F288" s="2"/>
      <c r="G288" s="2"/>
      <c r="H288" s="2"/>
    </row>
    <row r="289" spans="1:8" x14ac:dyDescent="0.35">
      <c r="A289" s="2"/>
      <c r="B289" s="2"/>
      <c r="C289" s="2"/>
      <c r="D289" s="64"/>
      <c r="E289" s="64"/>
      <c r="F289" s="2"/>
      <c r="G289" s="2"/>
      <c r="H289" s="2"/>
    </row>
    <row r="290" spans="1:8" x14ac:dyDescent="0.35">
      <c r="A290" s="2"/>
      <c r="B290" s="2"/>
      <c r="C290" s="2"/>
      <c r="D290" s="64"/>
      <c r="E290" s="64"/>
      <c r="F290" s="2"/>
      <c r="G290" s="2"/>
      <c r="H290" s="2"/>
    </row>
    <row r="291" spans="1:8" x14ac:dyDescent="0.35">
      <c r="A291" s="2"/>
      <c r="B291" s="2"/>
      <c r="C291" s="2"/>
      <c r="D291" s="64"/>
      <c r="E291" s="64"/>
      <c r="F291" s="2"/>
      <c r="G291" s="2"/>
      <c r="H291" s="2"/>
    </row>
    <row r="292" spans="1:8" x14ac:dyDescent="0.35">
      <c r="A292" s="2"/>
      <c r="B292" s="2"/>
      <c r="C292" s="2"/>
      <c r="D292" s="64"/>
      <c r="E292" s="64"/>
      <c r="F292" s="2"/>
      <c r="G292" s="2"/>
      <c r="H292" s="2"/>
    </row>
    <row r="293" spans="1:8" x14ac:dyDescent="0.35">
      <c r="A293" s="2"/>
      <c r="B293" s="2"/>
      <c r="C293" s="2"/>
      <c r="D293" s="64"/>
      <c r="E293" s="64"/>
      <c r="F293" s="2"/>
      <c r="G293" s="2"/>
      <c r="H293" s="2"/>
    </row>
    <row r="294" spans="1:8" x14ac:dyDescent="0.35">
      <c r="A294" s="2"/>
      <c r="B294" s="2"/>
      <c r="C294" s="2"/>
      <c r="D294" s="64"/>
      <c r="E294" s="64"/>
      <c r="F294" s="2"/>
      <c r="G294" s="2"/>
      <c r="H294" s="2"/>
    </row>
    <row r="295" spans="1:8" x14ac:dyDescent="0.35">
      <c r="A295" s="2"/>
      <c r="B295" s="2"/>
      <c r="C295" s="2"/>
      <c r="D295" s="64"/>
      <c r="E295" s="64"/>
      <c r="F295" s="2"/>
      <c r="G295" s="2"/>
      <c r="H295" s="2"/>
    </row>
    <row r="296" spans="1:8" x14ac:dyDescent="0.35">
      <c r="A296" s="2"/>
      <c r="B296" s="2"/>
      <c r="C296" s="2"/>
      <c r="D296" s="64"/>
      <c r="E296" s="64"/>
      <c r="F296" s="2"/>
      <c r="G296" s="2"/>
      <c r="H296" s="2"/>
    </row>
    <row r="297" spans="1:8" x14ac:dyDescent="0.35">
      <c r="A297" s="2"/>
      <c r="B297" s="2"/>
      <c r="C297" s="2"/>
      <c r="D297" s="64"/>
      <c r="E297" s="64"/>
      <c r="F297" s="2"/>
      <c r="G297" s="2"/>
      <c r="H297" s="2"/>
    </row>
    <row r="298" spans="1:8" x14ac:dyDescent="0.35">
      <c r="A298" s="2"/>
      <c r="B298" s="2"/>
      <c r="C298" s="2"/>
      <c r="D298" s="64"/>
      <c r="E298" s="64"/>
      <c r="F298" s="2"/>
      <c r="G298" s="2"/>
      <c r="H298" s="2"/>
    </row>
    <row r="299" spans="1:8" x14ac:dyDescent="0.35">
      <c r="A299" s="2"/>
      <c r="B299" s="2"/>
      <c r="C299" s="2"/>
      <c r="D299" s="64"/>
      <c r="E299" s="64"/>
      <c r="F299" s="2"/>
      <c r="G299" s="2"/>
      <c r="H299" s="2"/>
    </row>
    <row r="300" spans="1:8" x14ac:dyDescent="0.35">
      <c r="A300" s="2"/>
      <c r="B300" s="2"/>
      <c r="C300" s="2"/>
      <c r="D300" s="64"/>
      <c r="E300" s="64"/>
      <c r="F300" s="2"/>
      <c r="G300" s="2"/>
      <c r="H300" s="2"/>
    </row>
    <row r="301" spans="1:8" x14ac:dyDescent="0.35">
      <c r="A301" s="2"/>
      <c r="B301" s="2"/>
      <c r="C301" s="2"/>
      <c r="D301" s="64"/>
      <c r="E301" s="64"/>
      <c r="F301" s="2"/>
      <c r="G301" s="2"/>
      <c r="H301" s="2"/>
    </row>
    <row r="302" spans="1:8" x14ac:dyDescent="0.35">
      <c r="A302" s="2"/>
      <c r="B302" s="2"/>
      <c r="C302" s="2"/>
      <c r="D302" s="64"/>
      <c r="E302" s="64"/>
      <c r="F302" s="2"/>
      <c r="G302" s="2"/>
      <c r="H302" s="2"/>
    </row>
    <row r="303" spans="1:8" x14ac:dyDescent="0.35">
      <c r="A303" s="2"/>
      <c r="B303" s="2"/>
      <c r="C303" s="2"/>
      <c r="D303" s="64"/>
      <c r="E303" s="64"/>
      <c r="F303" s="2"/>
      <c r="G303" s="2"/>
      <c r="H303" s="2"/>
    </row>
    <row r="304" spans="1:8" x14ac:dyDescent="0.35">
      <c r="A304" s="2"/>
      <c r="B304" s="2"/>
      <c r="C304" s="2"/>
      <c r="D304" s="64"/>
      <c r="E304" s="64"/>
      <c r="F304" s="2"/>
      <c r="G304" s="2"/>
      <c r="H304" s="2"/>
    </row>
    <row r="305" spans="1:8" x14ac:dyDescent="0.35">
      <c r="A305" s="2"/>
      <c r="B305" s="2"/>
      <c r="C305" s="2"/>
      <c r="D305" s="64"/>
      <c r="E305" s="64"/>
      <c r="F305" s="2"/>
      <c r="G305" s="2"/>
      <c r="H305" s="2"/>
    </row>
    <row r="306" spans="1:8" x14ac:dyDescent="0.35">
      <c r="A306" s="2"/>
      <c r="B306" s="2"/>
      <c r="C306" s="2"/>
      <c r="D306" s="64"/>
      <c r="E306" s="64"/>
      <c r="F306" s="2"/>
      <c r="G306" s="2"/>
      <c r="H306" s="2"/>
    </row>
    <row r="307" spans="1:8" x14ac:dyDescent="0.35">
      <c r="A307" s="2"/>
      <c r="B307" s="2"/>
      <c r="C307" s="2"/>
      <c r="D307" s="64"/>
      <c r="E307" s="64"/>
      <c r="F307" s="2"/>
      <c r="G307" s="2"/>
      <c r="H307" s="2"/>
    </row>
    <row r="308" spans="1:8" x14ac:dyDescent="0.35">
      <c r="A308" s="2"/>
      <c r="B308" s="2"/>
      <c r="C308" s="2"/>
      <c r="D308" s="64"/>
      <c r="E308" s="64"/>
      <c r="F308" s="2"/>
      <c r="G308" s="2"/>
      <c r="H308" s="2"/>
    </row>
    <row r="309" spans="1:8" x14ac:dyDescent="0.35">
      <c r="A309" s="2"/>
      <c r="B309" s="2"/>
      <c r="C309" s="2"/>
      <c r="D309" s="64"/>
      <c r="E309" s="64"/>
      <c r="F309" s="2"/>
      <c r="G309" s="2"/>
      <c r="H309" s="2"/>
    </row>
    <row r="310" spans="1:8" x14ac:dyDescent="0.35">
      <c r="A310" s="2"/>
      <c r="B310" s="2"/>
      <c r="C310" s="2"/>
      <c r="D310" s="64"/>
      <c r="E310" s="64"/>
      <c r="F310" s="2"/>
      <c r="G310" s="2"/>
      <c r="H310" s="2"/>
    </row>
    <row r="311" spans="1:8" x14ac:dyDescent="0.35">
      <c r="A311" s="2"/>
      <c r="B311" s="2"/>
      <c r="C311" s="2"/>
      <c r="D311" s="64"/>
      <c r="E311" s="64"/>
      <c r="F311" s="2"/>
      <c r="G311" s="2"/>
      <c r="H311" s="2"/>
    </row>
    <row r="312" spans="1:8" x14ac:dyDescent="0.35">
      <c r="A312" s="2"/>
      <c r="B312" s="2"/>
      <c r="C312" s="2"/>
      <c r="D312" s="64"/>
      <c r="E312" s="64"/>
      <c r="F312" s="2"/>
      <c r="G312" s="2"/>
      <c r="H312" s="2"/>
    </row>
    <row r="313" spans="1:8" x14ac:dyDescent="0.35">
      <c r="A313" s="2"/>
      <c r="B313" s="2"/>
      <c r="C313" s="2"/>
      <c r="D313" s="64"/>
      <c r="E313" s="64"/>
      <c r="F313" s="2"/>
      <c r="G313" s="2"/>
      <c r="H313" s="2"/>
    </row>
    <row r="314" spans="1:8" x14ac:dyDescent="0.35">
      <c r="A314" s="2"/>
      <c r="B314" s="2"/>
      <c r="C314" s="2"/>
      <c r="D314" s="64"/>
      <c r="E314" s="64"/>
      <c r="F314" s="2"/>
      <c r="G314" s="2"/>
      <c r="H314" s="2"/>
    </row>
    <row r="315" spans="1:8" x14ac:dyDescent="0.35">
      <c r="A315" s="2"/>
      <c r="B315" s="2"/>
      <c r="C315" s="2"/>
      <c r="D315" s="64"/>
      <c r="E315" s="64"/>
      <c r="F315" s="2"/>
      <c r="G315" s="2"/>
      <c r="H315" s="2"/>
    </row>
    <row r="316" spans="1:8" x14ac:dyDescent="0.35">
      <c r="A316" s="2"/>
      <c r="B316" s="2"/>
      <c r="C316" s="2"/>
      <c r="D316" s="64"/>
      <c r="E316" s="64"/>
      <c r="F316" s="2"/>
      <c r="G316" s="2"/>
      <c r="H316" s="2"/>
    </row>
    <row r="317" spans="1:8" x14ac:dyDescent="0.35">
      <c r="A317" s="2"/>
      <c r="B317" s="2"/>
      <c r="C317" s="2"/>
      <c r="D317" s="64"/>
      <c r="E317" s="64"/>
      <c r="F317" s="2"/>
      <c r="G317" s="2"/>
      <c r="H317" s="2"/>
    </row>
    <row r="318" spans="1:8" x14ac:dyDescent="0.35">
      <c r="A318" s="2"/>
      <c r="B318" s="2"/>
      <c r="C318" s="2"/>
      <c r="D318" s="64"/>
      <c r="E318" s="64"/>
      <c r="F318" s="2"/>
      <c r="G318" s="2"/>
      <c r="H318" s="2"/>
    </row>
    <row r="319" spans="1:8" x14ac:dyDescent="0.35">
      <c r="A319" s="2"/>
      <c r="B319" s="2"/>
      <c r="C319" s="2"/>
      <c r="D319" s="64"/>
      <c r="E319" s="64"/>
      <c r="F319" s="2"/>
      <c r="G319" s="2"/>
      <c r="H319" s="2"/>
    </row>
    <row r="320" spans="1:8" x14ac:dyDescent="0.35">
      <c r="A320" s="2"/>
      <c r="B320" s="2"/>
      <c r="C320" s="2"/>
      <c r="D320" s="64"/>
      <c r="E320" s="64"/>
      <c r="F320" s="2"/>
      <c r="G320" s="2"/>
      <c r="H320" s="2"/>
    </row>
    <row r="321" spans="1:8" x14ac:dyDescent="0.35">
      <c r="A321" s="2"/>
      <c r="B321" s="2"/>
      <c r="C321" s="2"/>
      <c r="D321" s="64"/>
      <c r="E321" s="64"/>
      <c r="F321" s="2"/>
      <c r="G321" s="2"/>
      <c r="H321" s="2"/>
    </row>
    <row r="322" spans="1:8" x14ac:dyDescent="0.35">
      <c r="A322" s="2"/>
      <c r="B322" s="2"/>
      <c r="C322" s="2"/>
      <c r="D322" s="64"/>
      <c r="E322" s="64"/>
      <c r="F322" s="2"/>
      <c r="G322" s="2"/>
      <c r="H322" s="2"/>
    </row>
    <row r="323" spans="1:8" x14ac:dyDescent="0.35">
      <c r="A323" s="2"/>
      <c r="B323" s="2"/>
      <c r="C323" s="2"/>
      <c r="D323" s="64"/>
      <c r="E323" s="64"/>
      <c r="F323" s="2"/>
      <c r="G323" s="2"/>
      <c r="H323" s="2"/>
    </row>
    <row r="324" spans="1:8" x14ac:dyDescent="0.35">
      <c r="A324" s="2"/>
      <c r="B324" s="2"/>
      <c r="C324" s="2"/>
      <c r="D324" s="64"/>
      <c r="E324" s="64"/>
      <c r="F324" s="2"/>
      <c r="G324" s="2"/>
      <c r="H324" s="2"/>
    </row>
    <row r="325" spans="1:8" x14ac:dyDescent="0.35">
      <c r="A325" s="2"/>
      <c r="B325" s="2"/>
      <c r="C325" s="2"/>
      <c r="D325" s="64"/>
      <c r="E325" s="64"/>
      <c r="F325" s="2"/>
      <c r="G325" s="2"/>
      <c r="H325" s="2"/>
    </row>
    <row r="326" spans="1:8" x14ac:dyDescent="0.35">
      <c r="A326" s="2"/>
      <c r="B326" s="2"/>
      <c r="C326" s="2"/>
      <c r="D326" s="64"/>
      <c r="E326" s="64"/>
      <c r="F326" s="2"/>
      <c r="G326" s="2"/>
      <c r="H326" s="2"/>
    </row>
    <row r="327" spans="1:8" x14ac:dyDescent="0.35">
      <c r="A327" s="2"/>
      <c r="B327" s="2"/>
      <c r="C327" s="2"/>
      <c r="D327" s="64"/>
      <c r="E327" s="64"/>
      <c r="F327" s="2"/>
      <c r="G327" s="2"/>
      <c r="H327" s="2"/>
    </row>
    <row r="328" spans="1:8" x14ac:dyDescent="0.35">
      <c r="A328" s="2"/>
      <c r="B328" s="2"/>
      <c r="C328" s="2"/>
      <c r="D328" s="64"/>
      <c r="E328" s="64"/>
      <c r="F328" s="2"/>
      <c r="G328" s="2"/>
      <c r="H328" s="2"/>
    </row>
    <row r="329" spans="1:8" x14ac:dyDescent="0.35">
      <c r="A329" s="2"/>
      <c r="B329" s="2"/>
      <c r="C329" s="2"/>
      <c r="D329" s="64"/>
      <c r="E329" s="64"/>
      <c r="F329" s="2"/>
      <c r="G329" s="2"/>
      <c r="H329" s="2"/>
    </row>
    <row r="330" spans="1:8" x14ac:dyDescent="0.35">
      <c r="A330" s="2"/>
      <c r="B330" s="2"/>
      <c r="C330" s="2"/>
      <c r="D330" s="64"/>
      <c r="E330" s="64"/>
      <c r="F330" s="2"/>
      <c r="G330" s="2"/>
      <c r="H330" s="2"/>
    </row>
    <row r="331" spans="1:8" x14ac:dyDescent="0.35">
      <c r="A331" s="2"/>
      <c r="B331" s="2"/>
      <c r="C331" s="2"/>
      <c r="D331" s="64"/>
      <c r="E331" s="64"/>
      <c r="F331" s="2"/>
      <c r="G331" s="2"/>
      <c r="H331" s="2"/>
    </row>
    <row r="332" spans="1:8" x14ac:dyDescent="0.35">
      <c r="A332" s="2"/>
      <c r="B332" s="2"/>
      <c r="C332" s="2"/>
      <c r="D332" s="64"/>
      <c r="E332" s="64"/>
      <c r="F332" s="2"/>
      <c r="G332" s="2"/>
      <c r="H332" s="2"/>
    </row>
    <row r="333" spans="1:8" x14ac:dyDescent="0.35">
      <c r="A333" s="2"/>
      <c r="B333" s="2"/>
      <c r="C333" s="2"/>
      <c r="D333" s="64"/>
      <c r="E333" s="64"/>
      <c r="F333" s="2"/>
      <c r="G333" s="2"/>
      <c r="H333" s="2"/>
    </row>
    <row r="334" spans="1:8" x14ac:dyDescent="0.35">
      <c r="A334" s="2"/>
      <c r="B334" s="2"/>
      <c r="C334" s="2"/>
      <c r="D334" s="64"/>
      <c r="E334" s="64"/>
      <c r="F334" s="2"/>
      <c r="G334" s="2"/>
      <c r="H334" s="2"/>
    </row>
    <row r="335" spans="1:8" x14ac:dyDescent="0.35">
      <c r="A335" s="2"/>
      <c r="B335" s="2"/>
      <c r="C335" s="2"/>
      <c r="D335" s="64"/>
      <c r="E335" s="64"/>
      <c r="F335" s="2"/>
      <c r="G335" s="2"/>
      <c r="H335" s="2"/>
    </row>
    <row r="336" spans="1:8" x14ac:dyDescent="0.35">
      <c r="A336" s="2"/>
      <c r="B336" s="2"/>
      <c r="C336" s="2"/>
      <c r="D336" s="64"/>
      <c r="E336" s="64"/>
      <c r="F336" s="2"/>
      <c r="G336" s="2"/>
      <c r="H336" s="2"/>
    </row>
    <row r="337" spans="1:8" x14ac:dyDescent="0.35">
      <c r="A337" s="2"/>
      <c r="B337" s="2"/>
      <c r="C337" s="2"/>
      <c r="D337" s="64"/>
      <c r="E337" s="64"/>
      <c r="F337" s="2"/>
      <c r="G337" s="2"/>
      <c r="H337" s="2"/>
    </row>
    <row r="338" spans="1:8" x14ac:dyDescent="0.35">
      <c r="A338" s="2"/>
      <c r="B338" s="2"/>
      <c r="C338" s="2"/>
      <c r="D338" s="64"/>
      <c r="E338" s="64"/>
      <c r="F338" s="2"/>
      <c r="G338" s="2"/>
      <c r="H338" s="2"/>
    </row>
    <row r="339" spans="1:8" x14ac:dyDescent="0.35">
      <c r="A339" s="2"/>
      <c r="B339" s="2"/>
      <c r="C339" s="2"/>
      <c r="D339" s="64"/>
      <c r="E339" s="64"/>
      <c r="F339" s="2"/>
      <c r="G339" s="2"/>
      <c r="H339" s="2"/>
    </row>
    <row r="340" spans="1:8" x14ac:dyDescent="0.35">
      <c r="A340" s="2"/>
      <c r="B340" s="2"/>
      <c r="C340" s="2"/>
      <c r="D340" s="64"/>
      <c r="E340" s="64"/>
      <c r="F340" s="2"/>
      <c r="G340" s="2"/>
      <c r="H340" s="2"/>
    </row>
    <row r="341" spans="1:8" x14ac:dyDescent="0.35">
      <c r="A341" s="2"/>
      <c r="B341" s="2"/>
      <c r="C341" s="2"/>
      <c r="D341" s="64"/>
      <c r="E341" s="64"/>
      <c r="F341" s="2"/>
      <c r="G341" s="2"/>
      <c r="H341" s="2"/>
    </row>
    <row r="342" spans="1:8" x14ac:dyDescent="0.35">
      <c r="A342" s="2"/>
      <c r="B342" s="2"/>
      <c r="C342" s="2"/>
      <c r="D342" s="64"/>
      <c r="E342" s="64"/>
      <c r="F342" s="2"/>
      <c r="G342" s="2"/>
      <c r="H342" s="2"/>
    </row>
    <row r="343" spans="1:8" x14ac:dyDescent="0.35">
      <c r="A343" s="2"/>
      <c r="B343" s="2"/>
      <c r="C343" s="2"/>
      <c r="D343" s="64"/>
      <c r="E343" s="64"/>
      <c r="F343" s="2"/>
      <c r="G343" s="2"/>
      <c r="H343" s="2"/>
    </row>
    <row r="344" spans="1:8" x14ac:dyDescent="0.35">
      <c r="A344" s="2"/>
      <c r="B344" s="2"/>
      <c r="C344" s="2"/>
      <c r="D344" s="64"/>
      <c r="E344" s="64"/>
      <c r="F344" s="2"/>
      <c r="G344" s="2"/>
      <c r="H344" s="2"/>
    </row>
    <row r="345" spans="1:8" x14ac:dyDescent="0.35">
      <c r="A345" s="2"/>
      <c r="B345" s="2"/>
      <c r="C345" s="2"/>
      <c r="D345" s="64"/>
      <c r="E345" s="64"/>
      <c r="F345" s="2"/>
      <c r="G345" s="2"/>
      <c r="H345" s="2"/>
    </row>
    <row r="346" spans="1:8" x14ac:dyDescent="0.35">
      <c r="A346" s="2"/>
      <c r="B346" s="2"/>
      <c r="C346" s="2"/>
      <c r="D346" s="64"/>
      <c r="E346" s="64"/>
      <c r="F346" s="2"/>
      <c r="G346" s="2"/>
      <c r="H346" s="2"/>
    </row>
    <row r="347" spans="1:8" x14ac:dyDescent="0.35">
      <c r="A347" s="2"/>
      <c r="B347" s="2"/>
      <c r="C347" s="2"/>
      <c r="D347" s="64"/>
      <c r="E347" s="64"/>
      <c r="F347" s="2"/>
      <c r="G347" s="2"/>
      <c r="H347" s="2"/>
    </row>
    <row r="348" spans="1:8" x14ac:dyDescent="0.35">
      <c r="A348" s="2"/>
      <c r="B348" s="2"/>
      <c r="C348" s="2"/>
      <c r="D348" s="64"/>
      <c r="E348" s="64"/>
      <c r="F348" s="2"/>
      <c r="G348" s="2"/>
      <c r="H348" s="2"/>
    </row>
    <row r="349" spans="1:8" x14ac:dyDescent="0.35">
      <c r="A349" s="2"/>
      <c r="B349" s="2"/>
      <c r="C349" s="2"/>
      <c r="D349" s="64"/>
      <c r="E349" s="64"/>
      <c r="F349" s="2"/>
      <c r="G349" s="2"/>
      <c r="H349" s="2"/>
    </row>
    <row r="350" spans="1:8" x14ac:dyDescent="0.35">
      <c r="A350" s="2"/>
      <c r="B350" s="2"/>
      <c r="C350" s="2"/>
      <c r="D350" s="64"/>
      <c r="E350" s="64"/>
      <c r="F350" s="2"/>
      <c r="G350" s="2"/>
      <c r="H350" s="2"/>
    </row>
    <row r="351" spans="1:8" x14ac:dyDescent="0.35">
      <c r="A351" s="2"/>
      <c r="B351" s="2"/>
      <c r="C351" s="2"/>
      <c r="D351" s="64"/>
      <c r="E351" s="64"/>
      <c r="F351" s="2"/>
      <c r="G351" s="2"/>
      <c r="H351" s="2"/>
    </row>
    <row r="352" spans="1:8" x14ac:dyDescent="0.35">
      <c r="A352" s="2"/>
      <c r="B352" s="2"/>
      <c r="C352" s="2"/>
      <c r="D352" s="64"/>
      <c r="E352" s="64"/>
      <c r="F352" s="2"/>
      <c r="G352" s="2"/>
      <c r="H352" s="2"/>
    </row>
    <row r="353" spans="1:8" x14ac:dyDescent="0.35">
      <c r="A353" s="2"/>
      <c r="B353" s="2"/>
      <c r="C353" s="2"/>
      <c r="D353" s="64"/>
      <c r="E353" s="64"/>
      <c r="F353" s="2"/>
      <c r="G353" s="2"/>
      <c r="H353" s="2"/>
    </row>
    <row r="354" spans="1:8" x14ac:dyDescent="0.35">
      <c r="A354" s="2"/>
      <c r="B354" s="2"/>
      <c r="C354" s="2"/>
      <c r="D354" s="64"/>
      <c r="E354" s="64"/>
      <c r="F354" s="2"/>
      <c r="G354" s="2"/>
      <c r="H354" s="2"/>
    </row>
    <row r="355" spans="1:8" x14ac:dyDescent="0.35">
      <c r="A355" s="2"/>
      <c r="B355" s="2"/>
      <c r="C355" s="2"/>
      <c r="D355" s="64"/>
      <c r="E355" s="64"/>
      <c r="F355" s="2"/>
      <c r="G355" s="2"/>
      <c r="H355" s="2"/>
    </row>
    <row r="356" spans="1:8" x14ac:dyDescent="0.35">
      <c r="A356" s="2"/>
      <c r="B356" s="2"/>
      <c r="C356" s="2"/>
      <c r="D356" s="64"/>
      <c r="E356" s="64"/>
      <c r="F356" s="2"/>
      <c r="G356" s="2"/>
      <c r="H356" s="2"/>
    </row>
    <row r="357" spans="1:8" x14ac:dyDescent="0.35">
      <c r="A357" s="2"/>
      <c r="B357" s="2"/>
      <c r="C357" s="2"/>
      <c r="D357" s="64"/>
      <c r="E357" s="64"/>
      <c r="F357" s="2"/>
      <c r="G357" s="2"/>
      <c r="H357" s="2"/>
    </row>
    <row r="358" spans="1:8" x14ac:dyDescent="0.35">
      <c r="A358" s="2"/>
      <c r="B358" s="2"/>
      <c r="C358" s="2"/>
      <c r="D358" s="64"/>
      <c r="E358" s="64"/>
      <c r="F358" s="2"/>
      <c r="G358" s="2"/>
      <c r="H358" s="2"/>
    </row>
    <row r="359" spans="1:8" x14ac:dyDescent="0.35">
      <c r="A359" s="2"/>
      <c r="B359" s="2"/>
      <c r="C359" s="2"/>
      <c r="D359" s="64"/>
      <c r="E359" s="64"/>
      <c r="F359" s="2"/>
      <c r="G359" s="2"/>
      <c r="H359" s="2"/>
    </row>
    <row r="360" spans="1:8" x14ac:dyDescent="0.35">
      <c r="A360" s="2"/>
      <c r="B360" s="2"/>
      <c r="C360" s="2"/>
      <c r="D360" s="64"/>
      <c r="E360" s="64"/>
      <c r="F360" s="2"/>
      <c r="G360" s="2"/>
      <c r="H360" s="2"/>
    </row>
    <row r="361" spans="1:8" x14ac:dyDescent="0.35">
      <c r="A361" s="2"/>
      <c r="B361" s="2"/>
      <c r="C361" s="2"/>
      <c r="D361" s="64"/>
      <c r="E361" s="64"/>
      <c r="F361" s="2"/>
      <c r="G361" s="2"/>
      <c r="H361" s="2"/>
    </row>
    <row r="362" spans="1:8" x14ac:dyDescent="0.35">
      <c r="A362" s="2"/>
      <c r="B362" s="2"/>
      <c r="C362" s="2"/>
      <c r="D362" s="64"/>
      <c r="E362" s="64"/>
      <c r="F362" s="2"/>
      <c r="G362" s="2"/>
      <c r="H362" s="2"/>
    </row>
    <row r="363" spans="1:8" x14ac:dyDescent="0.35">
      <c r="A363" s="2"/>
      <c r="B363" s="2"/>
      <c r="C363" s="2"/>
      <c r="D363" s="64"/>
      <c r="E363" s="64"/>
      <c r="F363" s="2"/>
      <c r="G363" s="2"/>
      <c r="H363" s="2"/>
    </row>
    <row r="364" spans="1:8" x14ac:dyDescent="0.35">
      <c r="A364" s="2"/>
      <c r="B364" s="2"/>
      <c r="C364" s="2"/>
      <c r="D364" s="64"/>
      <c r="E364" s="64"/>
      <c r="F364" s="2"/>
      <c r="G364" s="2"/>
      <c r="H364" s="2"/>
    </row>
    <row r="365" spans="1:8" x14ac:dyDescent="0.35">
      <c r="A365" s="2"/>
      <c r="B365" s="2"/>
      <c r="C365" s="2"/>
      <c r="D365" s="64"/>
      <c r="E365" s="64"/>
      <c r="F365" s="2"/>
      <c r="G365" s="2"/>
      <c r="H365" s="2"/>
    </row>
    <row r="366" spans="1:8" x14ac:dyDescent="0.35">
      <c r="A366" s="2"/>
      <c r="B366" s="2"/>
      <c r="C366" s="2"/>
      <c r="D366" s="64"/>
      <c r="E366" s="64"/>
      <c r="F366" s="2"/>
      <c r="G366" s="2"/>
      <c r="H366" s="2"/>
    </row>
    <row r="367" spans="1:8" x14ac:dyDescent="0.35">
      <c r="A367" s="2"/>
      <c r="B367" s="2"/>
      <c r="C367" s="2"/>
      <c r="D367" s="64"/>
      <c r="E367" s="64"/>
      <c r="F367" s="2"/>
      <c r="G367" s="2"/>
      <c r="H367" s="2"/>
    </row>
    <row r="368" spans="1:8" x14ac:dyDescent="0.35">
      <c r="A368" s="2"/>
      <c r="B368" s="2"/>
      <c r="C368" s="2"/>
      <c r="D368" s="64"/>
      <c r="E368" s="64"/>
      <c r="F368" s="2"/>
      <c r="G368" s="2"/>
      <c r="H368" s="2"/>
    </row>
    <row r="369" spans="1:8" x14ac:dyDescent="0.35">
      <c r="A369" s="2"/>
      <c r="B369" s="2"/>
      <c r="C369" s="2"/>
      <c r="D369" s="64"/>
      <c r="E369" s="64"/>
      <c r="F369" s="2"/>
      <c r="G369" s="2"/>
      <c r="H369" s="2"/>
    </row>
    <row r="370" spans="1:8" x14ac:dyDescent="0.35">
      <c r="A370" s="2"/>
      <c r="B370" s="2"/>
      <c r="C370" s="2"/>
      <c r="D370" s="64"/>
      <c r="E370" s="64"/>
      <c r="F370" s="2"/>
      <c r="G370" s="2"/>
      <c r="H370" s="2"/>
    </row>
    <row r="371" spans="1:8" x14ac:dyDescent="0.35">
      <c r="A371" s="2"/>
      <c r="B371" s="2"/>
      <c r="C371" s="2"/>
      <c r="D371" s="64"/>
      <c r="E371" s="64"/>
      <c r="F371" s="2"/>
      <c r="G371" s="2"/>
      <c r="H371" s="2"/>
    </row>
    <row r="372" spans="1:8" x14ac:dyDescent="0.35">
      <c r="A372" s="2"/>
      <c r="B372" s="2"/>
      <c r="C372" s="2"/>
      <c r="D372" s="64"/>
      <c r="E372" s="64"/>
      <c r="F372" s="2"/>
      <c r="G372" s="2"/>
      <c r="H372" s="2"/>
    </row>
    <row r="373" spans="1:8" x14ac:dyDescent="0.35">
      <c r="A373" s="2"/>
      <c r="B373" s="2"/>
      <c r="C373" s="2"/>
      <c r="D373" s="64"/>
      <c r="E373" s="64"/>
      <c r="F373" s="2"/>
      <c r="G373" s="2"/>
      <c r="H373" s="2"/>
    </row>
    <row r="374" spans="1:8" x14ac:dyDescent="0.35">
      <c r="A374" s="2"/>
      <c r="B374" s="2"/>
      <c r="C374" s="2"/>
      <c r="D374" s="64"/>
      <c r="E374" s="64"/>
      <c r="F374" s="2"/>
      <c r="G374" s="2"/>
      <c r="H374" s="2"/>
    </row>
    <row r="375" spans="1:8" x14ac:dyDescent="0.35">
      <c r="A375" s="2"/>
      <c r="B375" s="2"/>
      <c r="C375" s="2"/>
      <c r="D375" s="64"/>
      <c r="E375" s="64"/>
      <c r="F375" s="2"/>
      <c r="G375" s="2"/>
      <c r="H375" s="2"/>
    </row>
    <row r="376" spans="1:8" x14ac:dyDescent="0.35">
      <c r="A376" s="2"/>
      <c r="B376" s="2"/>
      <c r="C376" s="2"/>
      <c r="D376" s="64"/>
      <c r="E376" s="64"/>
      <c r="F376" s="2"/>
      <c r="G376" s="2"/>
      <c r="H376" s="2"/>
    </row>
    <row r="377" spans="1:8" x14ac:dyDescent="0.35">
      <c r="A377" s="2"/>
      <c r="B377" s="2"/>
      <c r="C377" s="2"/>
      <c r="D377" s="64"/>
      <c r="E377" s="64"/>
      <c r="F377" s="2"/>
      <c r="G377" s="2"/>
      <c r="H377" s="2"/>
    </row>
    <row r="378" spans="1:8" x14ac:dyDescent="0.35">
      <c r="A378" s="2"/>
      <c r="B378" s="2"/>
      <c r="C378" s="2"/>
      <c r="D378" s="64"/>
      <c r="E378" s="64"/>
      <c r="F378" s="2"/>
      <c r="G378" s="2"/>
      <c r="H378" s="2"/>
    </row>
    <row r="379" spans="1:8" x14ac:dyDescent="0.35">
      <c r="A379" s="2"/>
      <c r="B379" s="2"/>
      <c r="C379" s="2"/>
      <c r="D379" s="64"/>
      <c r="E379" s="64"/>
      <c r="F379" s="2"/>
      <c r="G379" s="2"/>
      <c r="H379" s="2"/>
    </row>
    <row r="380" spans="1:8" x14ac:dyDescent="0.35">
      <c r="A380" s="2"/>
      <c r="B380" s="2"/>
      <c r="C380" s="2"/>
      <c r="D380" s="64"/>
      <c r="E380" s="64"/>
      <c r="F380" s="2"/>
      <c r="G380" s="2"/>
      <c r="H380" s="2"/>
    </row>
    <row r="381" spans="1:8" x14ac:dyDescent="0.35">
      <c r="A381" s="2"/>
      <c r="B381" s="2"/>
      <c r="C381" s="2"/>
      <c r="D381" s="64"/>
      <c r="E381" s="64"/>
      <c r="F381" s="2"/>
      <c r="G381" s="2"/>
      <c r="H381" s="2"/>
    </row>
    <row r="382" spans="1:8" x14ac:dyDescent="0.35">
      <c r="A382" s="2"/>
      <c r="B382" s="2"/>
      <c r="C382" s="2"/>
      <c r="D382" s="64"/>
      <c r="E382" s="64"/>
      <c r="F382" s="2"/>
      <c r="G382" s="2"/>
      <c r="H382" s="2"/>
    </row>
    <row r="383" spans="1:8" x14ac:dyDescent="0.35">
      <c r="A383" s="2"/>
      <c r="B383" s="2"/>
      <c r="C383" s="2"/>
      <c r="D383" s="64"/>
      <c r="E383" s="64"/>
      <c r="F383" s="2"/>
      <c r="G383" s="2"/>
      <c r="H383" s="2"/>
    </row>
    <row r="384" spans="1:8" x14ac:dyDescent="0.35">
      <c r="A384" s="2"/>
      <c r="B384" s="2"/>
      <c r="C384" s="2"/>
      <c r="D384" s="64"/>
      <c r="E384" s="64"/>
      <c r="F384" s="2"/>
      <c r="G384" s="2"/>
      <c r="H384" s="2"/>
    </row>
    <row r="385" spans="1:8" x14ac:dyDescent="0.35">
      <c r="A385" s="2"/>
      <c r="B385" s="2"/>
      <c r="C385" s="2"/>
      <c r="D385" s="64"/>
      <c r="E385" s="64"/>
      <c r="F385" s="2"/>
      <c r="G385" s="2"/>
      <c r="H385" s="2"/>
    </row>
    <row r="386" spans="1:8" x14ac:dyDescent="0.35">
      <c r="A386" s="2"/>
      <c r="B386" s="2"/>
      <c r="C386" s="2"/>
      <c r="D386" s="64"/>
      <c r="E386" s="64"/>
      <c r="F386" s="2"/>
      <c r="G386" s="2"/>
      <c r="H386" s="2"/>
    </row>
    <row r="387" spans="1:8" x14ac:dyDescent="0.35">
      <c r="A387" s="2"/>
      <c r="B387" s="2"/>
      <c r="C387" s="2"/>
      <c r="D387" s="64"/>
      <c r="E387" s="64"/>
      <c r="F387" s="2"/>
      <c r="G387" s="2"/>
      <c r="H387" s="2"/>
    </row>
    <row r="388" spans="1:8" x14ac:dyDescent="0.35">
      <c r="A388" s="2"/>
      <c r="B388" s="2"/>
      <c r="C388" s="2"/>
      <c r="D388" s="64"/>
      <c r="E388" s="64"/>
      <c r="F388" s="2"/>
      <c r="G388" s="2"/>
      <c r="H388" s="2"/>
    </row>
    <row r="389" spans="1:8" x14ac:dyDescent="0.35">
      <c r="A389" s="2"/>
      <c r="B389" s="2"/>
      <c r="C389" s="2"/>
      <c r="D389" s="64"/>
      <c r="E389" s="64"/>
      <c r="F389" s="2"/>
      <c r="G389" s="2"/>
      <c r="H389" s="2"/>
    </row>
    <row r="390" spans="1:8" x14ac:dyDescent="0.35">
      <c r="A390" s="2"/>
      <c r="B390" s="2"/>
      <c r="C390" s="2"/>
      <c r="D390" s="64"/>
      <c r="E390" s="64"/>
      <c r="F390" s="2"/>
      <c r="G390" s="2"/>
      <c r="H390" s="2"/>
    </row>
    <row r="391" spans="1:8" x14ac:dyDescent="0.35">
      <c r="A391" s="2"/>
      <c r="B391" s="2"/>
      <c r="C391" s="2"/>
      <c r="D391" s="64"/>
      <c r="E391" s="64"/>
      <c r="F391" s="2"/>
      <c r="G391" s="2"/>
      <c r="H391" s="2"/>
    </row>
    <row r="392" spans="1:8" x14ac:dyDescent="0.35">
      <c r="A392" s="2"/>
      <c r="B392" s="2"/>
      <c r="C392" s="2"/>
      <c r="D392" s="64"/>
      <c r="E392" s="64"/>
      <c r="F392" s="2"/>
      <c r="G392" s="2"/>
      <c r="H392" s="2"/>
    </row>
    <row r="393" spans="1:8" x14ac:dyDescent="0.35">
      <c r="A393" s="2"/>
      <c r="B393" s="2"/>
      <c r="C393" s="2"/>
      <c r="D393" s="64"/>
      <c r="E393" s="64"/>
      <c r="F393" s="2"/>
      <c r="G393" s="2"/>
      <c r="H393" s="2"/>
    </row>
    <row r="394" spans="1:8" x14ac:dyDescent="0.35">
      <c r="A394" s="2"/>
      <c r="B394" s="2"/>
      <c r="C394" s="2"/>
      <c r="D394" s="64"/>
      <c r="E394" s="64"/>
      <c r="F394" s="2"/>
      <c r="G394" s="2"/>
      <c r="H394" s="2"/>
    </row>
    <row r="395" spans="1:8" x14ac:dyDescent="0.35">
      <c r="A395" s="2"/>
      <c r="B395" s="2"/>
      <c r="C395" s="2"/>
      <c r="D395" s="64"/>
      <c r="E395" s="64"/>
      <c r="F395" s="2"/>
      <c r="G395" s="2"/>
      <c r="H395" s="2"/>
    </row>
    <row r="396" spans="1:8" x14ac:dyDescent="0.35">
      <c r="A396" s="2"/>
      <c r="B396" s="2"/>
      <c r="C396" s="2"/>
      <c r="D396" s="64"/>
      <c r="E396" s="64"/>
      <c r="F396" s="2"/>
      <c r="G396" s="2"/>
      <c r="H396" s="2"/>
    </row>
    <row r="397" spans="1:8" x14ac:dyDescent="0.35">
      <c r="A397" s="2"/>
      <c r="B397" s="2"/>
      <c r="C397" s="2"/>
      <c r="D397" s="64"/>
      <c r="E397" s="64"/>
      <c r="F397" s="2"/>
      <c r="G397" s="2"/>
      <c r="H397" s="2"/>
    </row>
    <row r="398" spans="1:8" x14ac:dyDescent="0.35">
      <c r="A398" s="2"/>
      <c r="B398" s="2"/>
      <c r="C398" s="2"/>
      <c r="D398" s="64"/>
      <c r="E398" s="64"/>
      <c r="F398" s="2"/>
      <c r="G398" s="2"/>
      <c r="H398" s="2"/>
    </row>
    <row r="399" spans="1:8" x14ac:dyDescent="0.35">
      <c r="A399" s="2"/>
      <c r="B399" s="2"/>
      <c r="C399" s="2"/>
      <c r="D399" s="64"/>
      <c r="E399" s="64"/>
      <c r="F399" s="2"/>
      <c r="G399" s="2"/>
      <c r="H399" s="2"/>
    </row>
    <row r="400" spans="1:8" x14ac:dyDescent="0.35">
      <c r="A400" s="2"/>
      <c r="B400" s="2"/>
      <c r="C400" s="2"/>
      <c r="D400" s="64"/>
      <c r="E400" s="64"/>
      <c r="F400" s="2"/>
      <c r="G400" s="2"/>
      <c r="H400" s="2"/>
    </row>
    <row r="401" spans="1:8" x14ac:dyDescent="0.35">
      <c r="A401" s="2"/>
      <c r="B401" s="2"/>
      <c r="C401" s="2"/>
      <c r="D401" s="64"/>
      <c r="E401" s="64"/>
      <c r="F401" s="2"/>
      <c r="G401" s="2"/>
      <c r="H401" s="2"/>
    </row>
    <row r="402" spans="1:8" x14ac:dyDescent="0.35">
      <c r="A402" s="2"/>
      <c r="B402" s="2"/>
      <c r="C402" s="2"/>
      <c r="D402" s="64"/>
      <c r="E402" s="64"/>
      <c r="F402" s="2"/>
      <c r="G402" s="2"/>
      <c r="H402" s="2"/>
    </row>
    <row r="403" spans="1:8" x14ac:dyDescent="0.35">
      <c r="A403" s="2"/>
      <c r="B403" s="2"/>
      <c r="C403" s="2"/>
      <c r="D403" s="64"/>
      <c r="E403" s="64"/>
      <c r="F403" s="2"/>
      <c r="G403" s="2"/>
      <c r="H403" s="2"/>
    </row>
    <row r="404" spans="1:8" x14ac:dyDescent="0.35">
      <c r="A404" s="2"/>
      <c r="B404" s="2"/>
      <c r="C404" s="2"/>
      <c r="D404" s="64"/>
      <c r="E404" s="64"/>
      <c r="F404" s="2"/>
      <c r="G404" s="2"/>
      <c r="H404" s="2"/>
    </row>
    <row r="405" spans="1:8" x14ac:dyDescent="0.35">
      <c r="A405" s="2"/>
      <c r="B405" s="2"/>
      <c r="C405" s="2"/>
      <c r="D405" s="64"/>
      <c r="E405" s="64"/>
      <c r="F405" s="2"/>
      <c r="G405" s="2"/>
      <c r="H405" s="2"/>
    </row>
    <row r="406" spans="1:8" x14ac:dyDescent="0.35">
      <c r="A406" s="2"/>
      <c r="B406" s="2"/>
      <c r="C406" s="2"/>
      <c r="D406" s="64"/>
      <c r="E406" s="64"/>
      <c r="F406" s="2"/>
      <c r="G406" s="2"/>
      <c r="H406" s="2"/>
    </row>
    <row r="407" spans="1:8" x14ac:dyDescent="0.35">
      <c r="A407" s="2"/>
      <c r="B407" s="2"/>
      <c r="C407" s="2"/>
      <c r="D407" s="64"/>
      <c r="E407" s="64"/>
      <c r="F407" s="2"/>
      <c r="G407" s="2"/>
      <c r="H407" s="2"/>
    </row>
    <row r="408" spans="1:8" x14ac:dyDescent="0.35">
      <c r="A408" s="2"/>
      <c r="B408" s="2"/>
      <c r="C408" s="2"/>
      <c r="D408" s="64"/>
      <c r="E408" s="64"/>
      <c r="F408" s="2"/>
      <c r="G408" s="2"/>
      <c r="H408" s="2"/>
    </row>
    <row r="409" spans="1:8" x14ac:dyDescent="0.35">
      <c r="A409" s="2"/>
      <c r="B409" s="2"/>
      <c r="C409" s="2"/>
      <c r="D409" s="64"/>
      <c r="E409" s="64"/>
      <c r="F409" s="2"/>
      <c r="G409" s="2"/>
      <c r="H409" s="2"/>
    </row>
    <row r="410" spans="1:8" x14ac:dyDescent="0.35">
      <c r="A410" s="2"/>
      <c r="B410" s="2"/>
      <c r="C410" s="2"/>
      <c r="D410" s="64"/>
      <c r="E410" s="64"/>
      <c r="F410" s="2"/>
      <c r="G410" s="2"/>
      <c r="H410" s="2"/>
    </row>
    <row r="411" spans="1:8" x14ac:dyDescent="0.35">
      <c r="A411" s="2"/>
      <c r="B411" s="2"/>
      <c r="C411" s="2"/>
      <c r="D411" s="64"/>
      <c r="E411" s="64"/>
      <c r="F411" s="2"/>
      <c r="G411" s="2"/>
      <c r="H411" s="2"/>
    </row>
    <row r="412" spans="1:8" x14ac:dyDescent="0.35">
      <c r="A412" s="2"/>
      <c r="B412" s="2"/>
      <c r="C412" s="2"/>
      <c r="D412" s="64"/>
      <c r="E412" s="64"/>
      <c r="F412" s="2"/>
      <c r="G412" s="2"/>
      <c r="H412" s="2"/>
    </row>
    <row r="413" spans="1:8" x14ac:dyDescent="0.35">
      <c r="A413" s="2"/>
      <c r="B413" s="2"/>
      <c r="C413" s="2"/>
      <c r="D413" s="64"/>
      <c r="E413" s="64"/>
      <c r="F413" s="2"/>
      <c r="G413" s="2"/>
      <c r="H413" s="2"/>
    </row>
    <row r="414" spans="1:8" x14ac:dyDescent="0.35">
      <c r="A414" s="2"/>
      <c r="B414" s="2"/>
      <c r="C414" s="2"/>
      <c r="D414" s="64"/>
      <c r="E414" s="64"/>
      <c r="F414" s="2"/>
      <c r="G414" s="2"/>
      <c r="H414" s="2"/>
    </row>
    <row r="415" spans="1:8" x14ac:dyDescent="0.35">
      <c r="A415" s="2"/>
      <c r="B415" s="2"/>
      <c r="C415" s="2"/>
      <c r="D415" s="64"/>
      <c r="E415" s="64"/>
      <c r="F415" s="2"/>
      <c r="G415" s="2"/>
      <c r="H415" s="2"/>
    </row>
    <row r="416" spans="1:8" x14ac:dyDescent="0.35">
      <c r="A416" s="2"/>
      <c r="B416" s="2"/>
      <c r="C416" s="2"/>
      <c r="D416" s="64"/>
      <c r="E416" s="64"/>
      <c r="F416" s="2"/>
      <c r="G416" s="2"/>
      <c r="H416" s="2"/>
    </row>
    <row r="417" spans="1:8" x14ac:dyDescent="0.35">
      <c r="A417" s="2"/>
      <c r="B417" s="2"/>
      <c r="C417" s="2"/>
      <c r="D417" s="64"/>
      <c r="E417" s="64"/>
      <c r="F417" s="2"/>
      <c r="G417" s="2"/>
      <c r="H417" s="2"/>
    </row>
    <row r="418" spans="1:8" x14ac:dyDescent="0.35">
      <c r="A418" s="2"/>
      <c r="B418" s="2"/>
      <c r="C418" s="2"/>
      <c r="D418" s="64"/>
      <c r="E418" s="64"/>
      <c r="F418" s="2"/>
      <c r="G418" s="2"/>
      <c r="H418" s="2"/>
    </row>
    <row r="419" spans="1:8" x14ac:dyDescent="0.35">
      <c r="A419" s="2"/>
      <c r="B419" s="2"/>
      <c r="C419" s="2"/>
      <c r="D419" s="64"/>
      <c r="E419" s="64"/>
      <c r="F419" s="2"/>
      <c r="G419" s="2"/>
      <c r="H419" s="2"/>
    </row>
    <row r="420" spans="1:8" x14ac:dyDescent="0.35">
      <c r="A420" s="2"/>
      <c r="B420" s="2"/>
      <c r="C420" s="2"/>
      <c r="D420" s="64"/>
      <c r="E420" s="64"/>
      <c r="F420" s="2"/>
      <c r="G420" s="2"/>
      <c r="H420" s="2"/>
    </row>
    <row r="421" spans="1:8" x14ac:dyDescent="0.35">
      <c r="A421" s="2"/>
      <c r="B421" s="2"/>
      <c r="C421" s="2"/>
      <c r="D421" s="64"/>
      <c r="E421" s="64"/>
      <c r="F421" s="2"/>
      <c r="G421" s="2"/>
      <c r="H421" s="2"/>
    </row>
    <row r="422" spans="1:8" x14ac:dyDescent="0.35">
      <c r="A422" s="2"/>
      <c r="B422" s="2"/>
      <c r="C422" s="2"/>
      <c r="D422" s="64"/>
      <c r="E422" s="64"/>
      <c r="F422" s="2"/>
      <c r="G422" s="2"/>
      <c r="H422" s="2"/>
    </row>
    <row r="423" spans="1:8" x14ac:dyDescent="0.35">
      <c r="A423" s="2"/>
      <c r="B423" s="2"/>
      <c r="C423" s="2"/>
      <c r="D423" s="64"/>
      <c r="E423" s="64"/>
      <c r="F423" s="2"/>
      <c r="G423" s="2"/>
      <c r="H423" s="2"/>
    </row>
    <row r="424" spans="1:8" x14ac:dyDescent="0.35">
      <c r="A424" s="2"/>
      <c r="B424" s="2"/>
      <c r="C424" s="2"/>
      <c r="D424" s="64"/>
      <c r="E424" s="64"/>
      <c r="F424" s="2"/>
      <c r="G424" s="2"/>
      <c r="H424" s="2"/>
    </row>
    <row r="425" spans="1:8" x14ac:dyDescent="0.35">
      <c r="A425" s="2"/>
      <c r="B425" s="2"/>
      <c r="C425" s="2"/>
      <c r="D425" s="64"/>
      <c r="E425" s="64"/>
      <c r="F425" s="2"/>
      <c r="G425" s="2"/>
      <c r="H425" s="2"/>
    </row>
    <row r="426" spans="1:8" x14ac:dyDescent="0.35">
      <c r="A426" s="2"/>
      <c r="B426" s="2"/>
      <c r="C426" s="2"/>
      <c r="D426" s="64"/>
      <c r="E426" s="64"/>
      <c r="F426" s="2"/>
      <c r="G426" s="2"/>
      <c r="H426" s="2"/>
    </row>
    <row r="427" spans="1:8" x14ac:dyDescent="0.35">
      <c r="A427" s="2"/>
      <c r="B427" s="2"/>
      <c r="C427" s="2"/>
      <c r="D427" s="64"/>
      <c r="E427" s="64"/>
      <c r="F427" s="2"/>
      <c r="G427" s="2"/>
      <c r="H427" s="2"/>
    </row>
    <row r="428" spans="1:8" x14ac:dyDescent="0.35">
      <c r="A428" s="2"/>
      <c r="B428" s="2"/>
      <c r="C428" s="2"/>
      <c r="D428" s="64"/>
      <c r="E428" s="64"/>
      <c r="F428" s="2"/>
      <c r="G428" s="2"/>
      <c r="H428" s="2"/>
    </row>
    <row r="429" spans="1:8" x14ac:dyDescent="0.35">
      <c r="A429" s="2"/>
      <c r="B429" s="2"/>
      <c r="C429" s="2"/>
      <c r="D429" s="64"/>
      <c r="E429" s="64"/>
      <c r="F429" s="2"/>
      <c r="G429" s="2"/>
      <c r="H429" s="2"/>
    </row>
    <row r="430" spans="1:8" x14ac:dyDescent="0.35">
      <c r="A430" s="2"/>
      <c r="B430" s="2"/>
      <c r="C430" s="2"/>
      <c r="D430" s="64"/>
      <c r="E430" s="64"/>
      <c r="F430" s="2"/>
      <c r="G430" s="2"/>
      <c r="H430" s="2"/>
    </row>
    <row r="431" spans="1:8" x14ac:dyDescent="0.35">
      <c r="A431" s="2"/>
      <c r="B431" s="2"/>
      <c r="C431" s="2"/>
      <c r="D431" s="64"/>
      <c r="E431" s="64"/>
      <c r="F431" s="2"/>
      <c r="G431" s="2"/>
      <c r="H431" s="2"/>
    </row>
    <row r="432" spans="1:8" x14ac:dyDescent="0.35">
      <c r="A432" s="2"/>
      <c r="B432" s="2"/>
      <c r="C432" s="2"/>
      <c r="D432" s="64"/>
      <c r="E432" s="64"/>
      <c r="F432" s="2"/>
      <c r="G432" s="2"/>
      <c r="H432" s="2"/>
    </row>
    <row r="433" spans="1:8" x14ac:dyDescent="0.35">
      <c r="A433" s="2"/>
      <c r="B433" s="2"/>
      <c r="C433" s="2"/>
      <c r="D433" s="64"/>
      <c r="E433" s="64"/>
      <c r="F433" s="2"/>
      <c r="G433" s="2"/>
      <c r="H433" s="2"/>
    </row>
    <row r="434" spans="1:8" x14ac:dyDescent="0.35">
      <c r="A434" s="2"/>
      <c r="B434" s="2"/>
      <c r="C434" s="2"/>
      <c r="D434" s="64"/>
      <c r="E434" s="64"/>
      <c r="F434" s="2"/>
      <c r="G434" s="2"/>
      <c r="H434" s="2"/>
    </row>
    <row r="435" spans="1:8" x14ac:dyDescent="0.35">
      <c r="A435" s="2"/>
      <c r="B435" s="2"/>
      <c r="C435" s="2"/>
      <c r="D435" s="64"/>
      <c r="E435" s="64"/>
      <c r="F435" s="2"/>
      <c r="G435" s="2"/>
      <c r="H435" s="2"/>
    </row>
    <row r="436" spans="1:8" x14ac:dyDescent="0.35">
      <c r="A436" s="2"/>
      <c r="B436" s="2"/>
      <c r="C436" s="2"/>
      <c r="D436" s="64"/>
      <c r="E436" s="64"/>
      <c r="F436" s="2"/>
      <c r="G436" s="2"/>
      <c r="H436" s="2"/>
    </row>
    <row r="437" spans="1:8" x14ac:dyDescent="0.35">
      <c r="A437" s="2"/>
      <c r="B437" s="2"/>
      <c r="C437" s="2"/>
      <c r="D437" s="64"/>
      <c r="E437" s="64"/>
      <c r="F437" s="2"/>
      <c r="G437" s="2"/>
      <c r="H437" s="2"/>
    </row>
    <row r="438" spans="1:8" x14ac:dyDescent="0.35">
      <c r="A438" s="2"/>
      <c r="B438" s="2"/>
      <c r="C438" s="2"/>
      <c r="D438" s="64"/>
      <c r="E438" s="64"/>
      <c r="F438" s="2"/>
      <c r="G438" s="2"/>
      <c r="H438" s="2"/>
    </row>
    <row r="439" spans="1:8" x14ac:dyDescent="0.35">
      <c r="A439" s="2"/>
      <c r="B439" s="2"/>
      <c r="C439" s="2"/>
      <c r="D439" s="64"/>
      <c r="E439" s="64"/>
      <c r="F439" s="2"/>
      <c r="G439" s="2"/>
      <c r="H439" s="2"/>
    </row>
    <row r="440" spans="1:8" x14ac:dyDescent="0.35">
      <c r="A440" s="2"/>
      <c r="B440" s="2"/>
      <c r="C440" s="2"/>
      <c r="D440" s="64"/>
      <c r="E440" s="64"/>
      <c r="F440" s="2"/>
      <c r="G440" s="2"/>
      <c r="H440" s="2"/>
    </row>
    <row r="441" spans="1:8" x14ac:dyDescent="0.35">
      <c r="A441" s="2"/>
      <c r="B441" s="2"/>
      <c r="C441" s="2"/>
      <c r="D441" s="64"/>
      <c r="E441" s="64"/>
      <c r="F441" s="2"/>
      <c r="G441" s="2"/>
      <c r="H441" s="2"/>
    </row>
    <row r="442" spans="1:8" x14ac:dyDescent="0.35">
      <c r="A442" s="2"/>
      <c r="B442" s="2"/>
      <c r="C442" s="2"/>
      <c r="D442" s="64"/>
      <c r="E442" s="64"/>
      <c r="F442" s="2"/>
      <c r="G442" s="2"/>
      <c r="H442" s="2"/>
    </row>
    <row r="443" spans="1:8" x14ac:dyDescent="0.35">
      <c r="A443" s="2"/>
      <c r="B443" s="2"/>
      <c r="C443" s="2"/>
      <c r="D443" s="64"/>
      <c r="E443" s="64"/>
      <c r="F443" s="2"/>
      <c r="G443" s="2"/>
      <c r="H443" s="2"/>
    </row>
    <row r="444" spans="1:8" x14ac:dyDescent="0.35">
      <c r="A444" s="2"/>
      <c r="B444" s="2"/>
      <c r="C444" s="2"/>
      <c r="D444" s="64"/>
      <c r="E444" s="64"/>
      <c r="F444" s="2"/>
      <c r="G444" s="2"/>
      <c r="H444" s="2"/>
    </row>
    <row r="445" spans="1:8" x14ac:dyDescent="0.35">
      <c r="A445" s="2"/>
      <c r="B445" s="2"/>
      <c r="C445" s="2"/>
      <c r="D445" s="64"/>
      <c r="E445" s="64"/>
      <c r="F445" s="2"/>
      <c r="G445" s="2"/>
      <c r="H445" s="2"/>
    </row>
    <row r="446" spans="1:8" x14ac:dyDescent="0.35">
      <c r="A446" s="2"/>
      <c r="B446" s="2"/>
      <c r="C446" s="2"/>
      <c r="D446" s="64"/>
      <c r="E446" s="64"/>
      <c r="F446" s="2"/>
      <c r="G446" s="2"/>
      <c r="H446" s="2"/>
    </row>
    <row r="447" spans="1:8" x14ac:dyDescent="0.35">
      <c r="A447" s="2"/>
      <c r="B447" s="2"/>
      <c r="C447" s="2"/>
      <c r="D447" s="64"/>
      <c r="E447" s="64"/>
      <c r="F447" s="2"/>
      <c r="G447" s="2"/>
      <c r="H447" s="2"/>
    </row>
    <row r="448" spans="1:8" x14ac:dyDescent="0.35">
      <c r="A448" s="2"/>
      <c r="B448" s="2"/>
      <c r="C448" s="2"/>
      <c r="D448" s="64"/>
      <c r="E448" s="64"/>
      <c r="F448" s="2"/>
      <c r="G448" s="2"/>
      <c r="H448" s="2"/>
    </row>
    <row r="449" spans="1:8" x14ac:dyDescent="0.35">
      <c r="A449" s="2"/>
      <c r="B449" s="2"/>
      <c r="C449" s="2"/>
      <c r="D449" s="64"/>
      <c r="E449" s="64"/>
      <c r="F449" s="2"/>
      <c r="G449" s="2"/>
      <c r="H449" s="2"/>
    </row>
    <row r="450" spans="1:8" x14ac:dyDescent="0.35">
      <c r="A450" s="2"/>
      <c r="B450" s="2"/>
      <c r="C450" s="2"/>
      <c r="D450" s="64"/>
      <c r="E450" s="64"/>
      <c r="F450" s="2"/>
      <c r="G450" s="2"/>
      <c r="H450" s="2"/>
    </row>
    <row r="451" spans="1:8" x14ac:dyDescent="0.35">
      <c r="A451" s="2"/>
      <c r="B451" s="2"/>
      <c r="C451" s="2"/>
      <c r="D451" s="64"/>
      <c r="E451" s="64"/>
      <c r="F451" s="2"/>
      <c r="G451" s="2"/>
      <c r="H451" s="2"/>
    </row>
    <row r="452" spans="1:8" x14ac:dyDescent="0.35">
      <c r="A452" s="2"/>
      <c r="B452" s="2"/>
      <c r="C452" s="2"/>
      <c r="D452" s="64"/>
      <c r="E452" s="64"/>
      <c r="F452" s="2"/>
      <c r="G452" s="2"/>
      <c r="H452" s="2"/>
    </row>
    <row r="453" spans="1:8" x14ac:dyDescent="0.35">
      <c r="A453" s="2"/>
      <c r="B453" s="2"/>
      <c r="C453" s="2"/>
      <c r="D453" s="64"/>
      <c r="E453" s="64"/>
      <c r="F453" s="2"/>
      <c r="G453" s="2"/>
      <c r="H453" s="2"/>
    </row>
    <row r="454" spans="1:8" x14ac:dyDescent="0.35">
      <c r="A454" s="2"/>
      <c r="B454" s="2"/>
      <c r="C454" s="2"/>
      <c r="D454" s="64"/>
      <c r="E454" s="64"/>
      <c r="F454" s="2"/>
      <c r="G454" s="2"/>
      <c r="H454" s="2"/>
    </row>
    <row r="455" spans="1:8" x14ac:dyDescent="0.35">
      <c r="A455" s="2"/>
      <c r="B455" s="2"/>
      <c r="C455" s="2"/>
      <c r="D455" s="64"/>
      <c r="E455" s="64"/>
      <c r="F455" s="2"/>
      <c r="G455" s="2"/>
      <c r="H455" s="2"/>
    </row>
    <row r="456" spans="1:8" x14ac:dyDescent="0.35">
      <c r="A456" s="2"/>
      <c r="B456" s="2"/>
      <c r="C456" s="2"/>
      <c r="D456" s="64"/>
      <c r="E456" s="64"/>
      <c r="F456" s="2"/>
      <c r="G456" s="2"/>
      <c r="H456" s="2"/>
    </row>
    <row r="457" spans="1:8" x14ac:dyDescent="0.35">
      <c r="A457" s="2"/>
      <c r="B457" s="2"/>
      <c r="C457" s="2"/>
      <c r="D457" s="64"/>
      <c r="E457" s="64"/>
      <c r="F457" s="2"/>
      <c r="G457" s="2"/>
      <c r="H457" s="2"/>
    </row>
    <row r="458" spans="1:8" x14ac:dyDescent="0.35">
      <c r="A458" s="2"/>
      <c r="B458" s="2"/>
      <c r="C458" s="2"/>
      <c r="D458" s="64"/>
      <c r="E458" s="64"/>
      <c r="F458" s="2"/>
      <c r="G458" s="2"/>
      <c r="H458" s="2"/>
    </row>
    <row r="459" spans="1:8" x14ac:dyDescent="0.35">
      <c r="A459" s="2"/>
      <c r="B459" s="2"/>
      <c r="C459" s="2"/>
      <c r="D459" s="64"/>
      <c r="E459" s="64"/>
      <c r="F459" s="2"/>
      <c r="G459" s="2"/>
      <c r="H459" s="2"/>
    </row>
    <row r="460" spans="1:8" x14ac:dyDescent="0.35">
      <c r="A460" s="2"/>
      <c r="B460" s="2"/>
      <c r="C460" s="2"/>
      <c r="D460" s="64"/>
      <c r="E460" s="64"/>
      <c r="F460" s="2"/>
      <c r="G460" s="2"/>
      <c r="H460" s="2"/>
    </row>
    <row r="461" spans="1:8" x14ac:dyDescent="0.35">
      <c r="A461" s="2"/>
      <c r="B461" s="2"/>
      <c r="C461" s="2"/>
      <c r="D461" s="64"/>
      <c r="E461" s="64"/>
      <c r="F461" s="2"/>
      <c r="G461" s="2"/>
      <c r="H461" s="2"/>
    </row>
    <row r="462" spans="1:8" x14ac:dyDescent="0.35">
      <c r="A462" s="2"/>
      <c r="B462" s="2"/>
      <c r="C462" s="2"/>
      <c r="D462" s="64"/>
      <c r="E462" s="64"/>
      <c r="F462" s="2"/>
      <c r="G462" s="2"/>
      <c r="H462" s="2"/>
    </row>
    <row r="463" spans="1:8" x14ac:dyDescent="0.35">
      <c r="A463" s="2"/>
      <c r="B463" s="2"/>
      <c r="C463" s="2"/>
      <c r="D463" s="64"/>
      <c r="E463" s="64"/>
      <c r="F463" s="2"/>
      <c r="G463" s="2"/>
      <c r="H463" s="2"/>
    </row>
    <row r="464" spans="1:8" x14ac:dyDescent="0.35">
      <c r="A464" s="2"/>
      <c r="B464" s="2"/>
      <c r="C464" s="2"/>
      <c r="D464" s="64"/>
      <c r="E464" s="64"/>
      <c r="F464" s="2"/>
      <c r="G464" s="2"/>
      <c r="H464" s="2"/>
    </row>
    <row r="465" spans="1:8" x14ac:dyDescent="0.35">
      <c r="A465" s="2"/>
      <c r="B465" s="2"/>
      <c r="C465" s="2"/>
      <c r="D465" s="64"/>
      <c r="E465" s="64"/>
      <c r="F465" s="2"/>
      <c r="G465" s="2"/>
      <c r="H465" s="2"/>
    </row>
    <row r="466" spans="1:8" x14ac:dyDescent="0.35">
      <c r="A466" s="2"/>
      <c r="B466" s="2"/>
      <c r="C466" s="2"/>
      <c r="D466" s="64"/>
      <c r="E466" s="64"/>
      <c r="F466" s="2"/>
      <c r="G466" s="2"/>
      <c r="H466" s="2"/>
    </row>
    <row r="467" spans="1:8" x14ac:dyDescent="0.35">
      <c r="A467" s="2"/>
      <c r="B467" s="2"/>
      <c r="C467" s="2"/>
      <c r="D467" s="64"/>
      <c r="E467" s="64"/>
      <c r="F467" s="2"/>
      <c r="G467" s="2"/>
      <c r="H467" s="2"/>
    </row>
    <row r="468" spans="1:8" x14ac:dyDescent="0.35">
      <c r="A468" s="2"/>
      <c r="B468" s="2"/>
      <c r="C468" s="2"/>
      <c r="D468" s="64"/>
      <c r="E468" s="64"/>
      <c r="F468" s="2"/>
      <c r="G468" s="2"/>
      <c r="H468" s="2"/>
    </row>
    <row r="469" spans="1:8" x14ac:dyDescent="0.35">
      <c r="A469" s="2"/>
      <c r="B469" s="2"/>
      <c r="C469" s="2"/>
      <c r="D469" s="64"/>
      <c r="E469" s="64"/>
      <c r="F469" s="2"/>
      <c r="G469" s="2"/>
      <c r="H469" s="2"/>
    </row>
    <row r="470" spans="1:8" x14ac:dyDescent="0.35">
      <c r="A470" s="2"/>
      <c r="B470" s="2"/>
      <c r="C470" s="2"/>
      <c r="D470" s="64"/>
      <c r="E470" s="64"/>
      <c r="F470" s="2"/>
      <c r="G470" s="2"/>
      <c r="H470" s="2"/>
    </row>
    <row r="471" spans="1:8" x14ac:dyDescent="0.35">
      <c r="A471" s="2"/>
      <c r="B471" s="2"/>
      <c r="C471" s="2"/>
      <c r="D471" s="64"/>
      <c r="E471" s="64"/>
      <c r="F471" s="2"/>
      <c r="G471" s="2"/>
      <c r="H471" s="2"/>
    </row>
    <row r="472" spans="1:8" x14ac:dyDescent="0.35">
      <c r="A472" s="2"/>
      <c r="B472" s="2"/>
      <c r="C472" s="2"/>
      <c r="D472" s="64"/>
      <c r="E472" s="64"/>
      <c r="F472" s="2"/>
      <c r="G472" s="2"/>
      <c r="H472" s="2"/>
    </row>
    <row r="473" spans="1:8" x14ac:dyDescent="0.35">
      <c r="A473" s="2"/>
      <c r="B473" s="2"/>
      <c r="C473" s="2"/>
      <c r="D473" s="64"/>
      <c r="E473" s="64"/>
      <c r="F473" s="2"/>
      <c r="G473" s="2"/>
      <c r="H473" s="2"/>
    </row>
    <row r="474" spans="1:8" x14ac:dyDescent="0.35">
      <c r="A474" s="2"/>
      <c r="B474" s="2"/>
      <c r="C474" s="2"/>
      <c r="D474" s="64"/>
      <c r="E474" s="64"/>
      <c r="F474" s="2"/>
      <c r="G474" s="2"/>
      <c r="H474" s="2"/>
    </row>
    <row r="475" spans="1:8" x14ac:dyDescent="0.35">
      <c r="A475" s="2"/>
      <c r="B475" s="2"/>
      <c r="C475" s="2"/>
      <c r="D475" s="64"/>
      <c r="E475" s="64"/>
      <c r="F475" s="2"/>
      <c r="G475" s="2"/>
      <c r="H475" s="2"/>
    </row>
    <row r="476" spans="1:8" x14ac:dyDescent="0.35">
      <c r="A476" s="2"/>
      <c r="B476" s="2"/>
      <c r="C476" s="2"/>
      <c r="D476" s="64"/>
      <c r="E476" s="64"/>
      <c r="F476" s="2"/>
      <c r="G476" s="2"/>
      <c r="H476" s="2"/>
    </row>
    <row r="477" spans="1:8" x14ac:dyDescent="0.35">
      <c r="A477" s="2"/>
      <c r="B477" s="2"/>
      <c r="C477" s="2"/>
      <c r="D477" s="64"/>
      <c r="E477" s="64"/>
      <c r="F477" s="2"/>
      <c r="G477" s="2"/>
      <c r="H477" s="2"/>
    </row>
    <row r="478" spans="1:8" x14ac:dyDescent="0.35">
      <c r="A478" s="2"/>
      <c r="B478" s="2"/>
      <c r="C478" s="2"/>
      <c r="D478" s="64"/>
      <c r="E478" s="64"/>
      <c r="F478" s="2"/>
      <c r="G478" s="2"/>
      <c r="H478" s="2"/>
    </row>
    <row r="479" spans="1:8" x14ac:dyDescent="0.35">
      <c r="A479" s="2"/>
      <c r="B479" s="2"/>
      <c r="C479" s="2"/>
      <c r="D479" s="64"/>
      <c r="E479" s="64"/>
      <c r="F479" s="2"/>
      <c r="G479" s="2"/>
      <c r="H479" s="2"/>
    </row>
    <row r="480" spans="1:8" x14ac:dyDescent="0.35">
      <c r="A480" s="2"/>
      <c r="B480" s="2"/>
      <c r="C480" s="2"/>
      <c r="D480" s="64"/>
      <c r="E480" s="64"/>
      <c r="F480" s="2"/>
      <c r="G480" s="2"/>
      <c r="H480" s="2"/>
    </row>
    <row r="481" spans="1:8" x14ac:dyDescent="0.35">
      <c r="A481" s="2"/>
      <c r="B481" s="2"/>
      <c r="C481" s="2"/>
      <c r="D481" s="64"/>
      <c r="E481" s="64"/>
      <c r="F481" s="2"/>
      <c r="G481" s="2"/>
      <c r="H481" s="2"/>
    </row>
    <row r="482" spans="1:8" x14ac:dyDescent="0.35">
      <c r="A482" s="2"/>
      <c r="B482" s="2"/>
      <c r="C482" s="2"/>
      <c r="D482" s="64"/>
      <c r="E482" s="64"/>
      <c r="F482" s="2"/>
      <c r="G482" s="2"/>
      <c r="H482" s="2"/>
    </row>
    <row r="483" spans="1:8" x14ac:dyDescent="0.35">
      <c r="A483" s="2"/>
      <c r="B483" s="2"/>
      <c r="C483" s="2"/>
      <c r="D483" s="64"/>
      <c r="E483" s="64"/>
      <c r="F483" s="2"/>
      <c r="G483" s="2"/>
      <c r="H483" s="2"/>
    </row>
    <row r="484" spans="1:8" x14ac:dyDescent="0.35">
      <c r="A484" s="2"/>
      <c r="B484" s="2"/>
      <c r="C484" s="2"/>
      <c r="D484" s="64"/>
      <c r="E484" s="64"/>
      <c r="F484" s="2"/>
      <c r="G484" s="2"/>
      <c r="H484" s="2"/>
    </row>
    <row r="485" spans="1:8" x14ac:dyDescent="0.35">
      <c r="A485" s="2"/>
      <c r="B485" s="2"/>
      <c r="C485" s="2"/>
      <c r="D485" s="64"/>
      <c r="E485" s="64"/>
      <c r="F485" s="2"/>
      <c r="G485" s="2"/>
      <c r="H485" s="2"/>
    </row>
    <row r="486" spans="1:8" x14ac:dyDescent="0.35">
      <c r="A486" s="2"/>
      <c r="B486" s="2"/>
      <c r="C486" s="2"/>
      <c r="D486" s="64"/>
      <c r="E486" s="64"/>
      <c r="F486" s="2"/>
      <c r="G486" s="2"/>
      <c r="H486" s="2"/>
    </row>
    <row r="487" spans="1:8" x14ac:dyDescent="0.35">
      <c r="A487" s="2"/>
      <c r="B487" s="2"/>
      <c r="C487" s="2"/>
      <c r="D487" s="64"/>
      <c r="E487" s="64"/>
      <c r="F487" s="2"/>
      <c r="G487" s="2"/>
      <c r="H487" s="2"/>
    </row>
    <row r="488" spans="1:8" x14ac:dyDescent="0.35">
      <c r="A488" s="2"/>
      <c r="B488" s="2"/>
      <c r="C488" s="2"/>
      <c r="D488" s="64"/>
      <c r="E488" s="64"/>
      <c r="F488" s="2"/>
      <c r="G488" s="2"/>
      <c r="H488" s="2"/>
    </row>
    <row r="489" spans="1:8" x14ac:dyDescent="0.35">
      <c r="A489" s="2"/>
      <c r="B489" s="2"/>
      <c r="C489" s="2"/>
      <c r="D489" s="64"/>
      <c r="E489" s="64"/>
      <c r="F489" s="2"/>
      <c r="G489" s="2"/>
      <c r="H489" s="2"/>
    </row>
    <row r="490" spans="1:8" x14ac:dyDescent="0.35">
      <c r="A490" s="2"/>
      <c r="B490" s="2"/>
      <c r="C490" s="2"/>
      <c r="D490" s="64"/>
      <c r="E490" s="64"/>
      <c r="F490" s="2"/>
      <c r="G490" s="2"/>
      <c r="H490" s="2"/>
    </row>
    <row r="491" spans="1:8" x14ac:dyDescent="0.35">
      <c r="A491" s="2"/>
      <c r="B491" s="2"/>
      <c r="C491" s="2"/>
      <c r="D491" s="64"/>
      <c r="E491" s="64"/>
      <c r="F491" s="2"/>
      <c r="G491" s="2"/>
      <c r="H491" s="2"/>
    </row>
    <row r="492" spans="1:8" x14ac:dyDescent="0.35">
      <c r="A492" s="2"/>
      <c r="B492" s="2"/>
      <c r="C492" s="2"/>
      <c r="D492" s="64"/>
      <c r="E492" s="64"/>
      <c r="F492" s="2"/>
      <c r="G492" s="2"/>
      <c r="H492" s="2"/>
    </row>
    <row r="493" spans="1:8" x14ac:dyDescent="0.35">
      <c r="A493" s="2"/>
      <c r="B493" s="2"/>
      <c r="C493" s="2"/>
      <c r="D493" s="64"/>
      <c r="E493" s="64"/>
      <c r="F493" s="2"/>
      <c r="G493" s="2"/>
      <c r="H493" s="2"/>
    </row>
    <row r="494" spans="1:8" x14ac:dyDescent="0.35">
      <c r="A494" s="2"/>
      <c r="B494" s="2"/>
      <c r="C494" s="2"/>
      <c r="D494" s="64"/>
      <c r="E494" s="64"/>
      <c r="F494" s="2"/>
      <c r="G494" s="2"/>
      <c r="H494" s="2"/>
    </row>
    <row r="495" spans="1:8" x14ac:dyDescent="0.35">
      <c r="A495" s="2"/>
      <c r="B495" s="2"/>
      <c r="C495" s="2"/>
      <c r="D495" s="64"/>
      <c r="E495" s="64"/>
      <c r="F495" s="2"/>
      <c r="G495" s="2"/>
      <c r="H495" s="2"/>
    </row>
    <row r="496" spans="1:8" x14ac:dyDescent="0.35">
      <c r="A496" s="2"/>
      <c r="B496" s="2"/>
      <c r="C496" s="2"/>
      <c r="D496" s="64"/>
      <c r="E496" s="64"/>
      <c r="F496" s="2"/>
      <c r="G496" s="2"/>
      <c r="H496" s="2"/>
    </row>
    <row r="497" spans="1:8" x14ac:dyDescent="0.35">
      <c r="A497" s="2"/>
      <c r="B497" s="2"/>
      <c r="C497" s="2"/>
      <c r="D497" s="64"/>
      <c r="E497" s="64"/>
      <c r="F497" s="2"/>
      <c r="G497" s="2"/>
      <c r="H497" s="2"/>
    </row>
    <row r="498" spans="1:8" x14ac:dyDescent="0.35">
      <c r="A498" s="2"/>
      <c r="B498" s="2"/>
      <c r="C498" s="2"/>
      <c r="D498" s="64"/>
      <c r="E498" s="64"/>
      <c r="F498" s="2"/>
      <c r="G498" s="2"/>
      <c r="H498" s="2"/>
    </row>
    <row r="499" spans="1:8" x14ac:dyDescent="0.35">
      <c r="A499" s="2"/>
      <c r="B499" s="2"/>
      <c r="C499" s="2"/>
      <c r="D499" s="64"/>
      <c r="E499" s="64"/>
      <c r="F499" s="2"/>
      <c r="G499" s="2"/>
      <c r="H499" s="2"/>
    </row>
    <row r="500" spans="1:8" x14ac:dyDescent="0.35">
      <c r="A500" s="2"/>
      <c r="B500" s="2"/>
      <c r="C500" s="2"/>
      <c r="D500" s="64"/>
      <c r="E500" s="64"/>
      <c r="F500" s="2"/>
      <c r="G500" s="2"/>
      <c r="H500" s="2"/>
    </row>
    <row r="501" spans="1:8" x14ac:dyDescent="0.35">
      <c r="A501" s="2"/>
      <c r="B501" s="2"/>
      <c r="C501" s="2"/>
      <c r="D501" s="64"/>
      <c r="E501" s="64"/>
      <c r="F501" s="2"/>
      <c r="G501" s="2"/>
      <c r="H501" s="2"/>
    </row>
    <row r="502" spans="1:8" x14ac:dyDescent="0.35">
      <c r="A502" s="2"/>
      <c r="B502" s="2"/>
      <c r="C502" s="2"/>
      <c r="D502" s="64"/>
      <c r="E502" s="64"/>
      <c r="F502" s="2"/>
      <c r="G502" s="2"/>
      <c r="H502" s="2"/>
    </row>
    <row r="503" spans="1:8" x14ac:dyDescent="0.35">
      <c r="A503" s="2"/>
      <c r="B503" s="2"/>
      <c r="C503" s="2"/>
      <c r="D503" s="64"/>
      <c r="E503" s="64"/>
      <c r="F503" s="2"/>
      <c r="G503" s="2"/>
      <c r="H503" s="2"/>
    </row>
    <row r="504" spans="1:8" x14ac:dyDescent="0.35">
      <c r="A504" s="2"/>
      <c r="B504" s="2"/>
      <c r="C504" s="2"/>
      <c r="D504" s="64"/>
      <c r="E504" s="64"/>
      <c r="F504" s="2"/>
      <c r="G504" s="2"/>
      <c r="H504" s="2"/>
    </row>
    <row r="505" spans="1:8" x14ac:dyDescent="0.35">
      <c r="A505" s="2"/>
      <c r="B505" s="2"/>
      <c r="C505" s="2"/>
      <c r="D505" s="64"/>
      <c r="E505" s="64"/>
      <c r="F505" s="2"/>
      <c r="G505" s="2"/>
      <c r="H505" s="2"/>
    </row>
    <row r="506" spans="1:8" x14ac:dyDescent="0.35">
      <c r="A506" s="2"/>
      <c r="B506" s="2"/>
      <c r="C506" s="2"/>
      <c r="D506" s="64"/>
      <c r="E506" s="64"/>
      <c r="F506" s="2"/>
      <c r="G506" s="2"/>
      <c r="H506" s="2"/>
    </row>
    <row r="507" spans="1:8" x14ac:dyDescent="0.35">
      <c r="A507" s="2"/>
      <c r="B507" s="2"/>
      <c r="C507" s="2"/>
      <c r="D507" s="64"/>
      <c r="E507" s="64"/>
      <c r="F507" s="2"/>
      <c r="G507" s="2"/>
      <c r="H507" s="2"/>
    </row>
    <row r="508" spans="1:8" x14ac:dyDescent="0.35">
      <c r="A508" s="2"/>
      <c r="B508" s="2"/>
      <c r="C508" s="2"/>
      <c r="D508" s="64"/>
      <c r="E508" s="64"/>
      <c r="F508" s="2"/>
      <c r="G508" s="2"/>
      <c r="H508" s="2"/>
    </row>
    <row r="509" spans="1:8" x14ac:dyDescent="0.35">
      <c r="A509" s="2"/>
      <c r="B509" s="2"/>
      <c r="C509" s="2"/>
      <c r="D509" s="64"/>
      <c r="E509" s="64"/>
      <c r="F509" s="2"/>
      <c r="G509" s="2"/>
      <c r="H509" s="2"/>
    </row>
    <row r="510" spans="1:8" x14ac:dyDescent="0.35">
      <c r="A510" s="2"/>
      <c r="B510" s="2"/>
      <c r="C510" s="2"/>
      <c r="D510" s="64"/>
      <c r="E510" s="64"/>
      <c r="F510" s="2"/>
      <c r="G510" s="2"/>
      <c r="H510" s="2"/>
    </row>
    <row r="511" spans="1:8" x14ac:dyDescent="0.35">
      <c r="A511" s="2"/>
      <c r="B511" s="2"/>
      <c r="C511" s="2"/>
      <c r="D511" s="64"/>
      <c r="E511" s="64"/>
      <c r="F511" s="2"/>
      <c r="G511" s="2"/>
      <c r="H511" s="2"/>
    </row>
    <row r="512" spans="1:8" x14ac:dyDescent="0.35">
      <c r="A512" s="2"/>
      <c r="B512" s="2"/>
      <c r="C512" s="2"/>
      <c r="D512" s="64"/>
      <c r="E512" s="64"/>
      <c r="F512" s="2"/>
      <c r="G512" s="2"/>
      <c r="H512" s="2"/>
    </row>
    <row r="513" spans="1:8" x14ac:dyDescent="0.35">
      <c r="A513" s="2"/>
      <c r="B513" s="2"/>
      <c r="C513" s="2"/>
      <c r="D513" s="64"/>
      <c r="E513" s="64"/>
      <c r="F513" s="2"/>
      <c r="G513" s="2"/>
      <c r="H513" s="2"/>
    </row>
    <row r="514" spans="1:8" x14ac:dyDescent="0.35">
      <c r="A514" s="2"/>
      <c r="B514" s="2"/>
      <c r="C514" s="2"/>
      <c r="D514" s="64"/>
      <c r="E514" s="64"/>
      <c r="F514" s="2"/>
      <c r="G514" s="2"/>
      <c r="H514" s="2"/>
    </row>
    <row r="515" spans="1:8" x14ac:dyDescent="0.35">
      <c r="A515" s="2"/>
      <c r="B515" s="2"/>
      <c r="C515" s="2"/>
      <c r="D515" s="64"/>
      <c r="E515" s="64"/>
      <c r="F515" s="2"/>
      <c r="G515" s="2"/>
      <c r="H515" s="2"/>
    </row>
    <row r="516" spans="1:8" x14ac:dyDescent="0.35">
      <c r="A516" s="2"/>
      <c r="B516" s="2"/>
      <c r="C516" s="2"/>
      <c r="D516" s="64"/>
      <c r="E516" s="64"/>
      <c r="F516" s="2"/>
      <c r="G516" s="2"/>
      <c r="H516" s="2"/>
    </row>
    <row r="517" spans="1:8" x14ac:dyDescent="0.35">
      <c r="A517" s="2"/>
      <c r="B517" s="2"/>
      <c r="C517" s="2"/>
      <c r="D517" s="64"/>
      <c r="E517" s="64"/>
      <c r="F517" s="2"/>
      <c r="G517" s="2"/>
      <c r="H517" s="2"/>
    </row>
    <row r="518" spans="1:8" x14ac:dyDescent="0.35">
      <c r="A518" s="2"/>
      <c r="B518" s="2"/>
      <c r="C518" s="2"/>
      <c r="D518" s="64"/>
      <c r="E518" s="64"/>
      <c r="F518" s="2"/>
      <c r="G518" s="2"/>
      <c r="H518" s="2"/>
    </row>
    <row r="519" spans="1:8" x14ac:dyDescent="0.35">
      <c r="A519" s="2"/>
      <c r="B519" s="2"/>
      <c r="C519" s="2"/>
      <c r="D519" s="64"/>
      <c r="E519" s="64"/>
      <c r="F519" s="2"/>
      <c r="G519" s="2"/>
      <c r="H519" s="2"/>
    </row>
    <row r="520" spans="1:8" x14ac:dyDescent="0.35">
      <c r="A520" s="2"/>
      <c r="B520" s="2"/>
      <c r="C520" s="2"/>
      <c r="D520" s="64"/>
      <c r="E520" s="64"/>
      <c r="F520" s="2"/>
      <c r="G520" s="2"/>
      <c r="H520" s="2"/>
    </row>
    <row r="521" spans="1:8" x14ac:dyDescent="0.35">
      <c r="A521" s="2"/>
      <c r="B521" s="2"/>
      <c r="C521" s="2"/>
      <c r="D521" s="64"/>
      <c r="E521" s="64"/>
      <c r="F521" s="2"/>
      <c r="G521" s="2"/>
      <c r="H521" s="2"/>
    </row>
    <row r="522" spans="1:8" x14ac:dyDescent="0.35">
      <c r="A522" s="2"/>
      <c r="B522" s="2"/>
      <c r="C522" s="2"/>
      <c r="D522" s="64"/>
      <c r="E522" s="64"/>
      <c r="F522" s="2"/>
      <c r="G522" s="2"/>
      <c r="H522" s="2"/>
    </row>
    <row r="523" spans="1:8" x14ac:dyDescent="0.35">
      <c r="A523" s="2"/>
      <c r="B523" s="2"/>
      <c r="C523" s="2"/>
      <c r="D523" s="64"/>
      <c r="E523" s="64"/>
      <c r="F523" s="2"/>
      <c r="G523" s="2"/>
      <c r="H523" s="2"/>
    </row>
    <row r="524" spans="1:8" x14ac:dyDescent="0.35">
      <c r="A524" s="2"/>
      <c r="B524" s="2"/>
      <c r="C524" s="2"/>
      <c r="D524" s="64"/>
      <c r="E524" s="64"/>
      <c r="F524" s="2"/>
      <c r="G524" s="2"/>
      <c r="H524" s="2"/>
    </row>
    <row r="525" spans="1:8" x14ac:dyDescent="0.35">
      <c r="A525" s="2"/>
      <c r="B525" s="2"/>
      <c r="C525" s="2"/>
      <c r="D525" s="64"/>
      <c r="E525" s="64"/>
      <c r="F525" s="2"/>
      <c r="G525" s="2"/>
      <c r="H525" s="2"/>
    </row>
    <row r="526" spans="1:8" x14ac:dyDescent="0.35">
      <c r="A526" s="2"/>
      <c r="B526" s="2"/>
      <c r="C526" s="2"/>
      <c r="D526" s="64"/>
      <c r="E526" s="64"/>
      <c r="F526" s="2"/>
      <c r="G526" s="2"/>
      <c r="H526" s="2"/>
    </row>
    <row r="527" spans="1:8" x14ac:dyDescent="0.35">
      <c r="A527" s="2"/>
      <c r="B527" s="2"/>
      <c r="C527" s="2"/>
      <c r="D527" s="64"/>
      <c r="E527" s="64"/>
      <c r="F527" s="2"/>
      <c r="G527" s="2"/>
      <c r="H527" s="2"/>
    </row>
    <row r="528" spans="1:8" x14ac:dyDescent="0.35">
      <c r="A528" s="2"/>
      <c r="B528" s="2"/>
      <c r="C528" s="2"/>
      <c r="D528" s="64"/>
      <c r="E528" s="64"/>
      <c r="F528" s="2"/>
      <c r="G528" s="2"/>
      <c r="H528" s="2"/>
    </row>
    <row r="529" spans="1:8" x14ac:dyDescent="0.35">
      <c r="A529" s="2"/>
      <c r="B529" s="2"/>
      <c r="C529" s="2"/>
      <c r="D529" s="64"/>
      <c r="E529" s="64"/>
      <c r="F529" s="2"/>
      <c r="G529" s="2"/>
      <c r="H529" s="2"/>
    </row>
    <row r="530" spans="1:8" x14ac:dyDescent="0.35">
      <c r="A530" s="2"/>
      <c r="B530" s="2"/>
      <c r="C530" s="2"/>
      <c r="D530" s="64"/>
      <c r="E530" s="64"/>
      <c r="F530" s="2"/>
      <c r="G530" s="2"/>
      <c r="H530" s="2"/>
    </row>
    <row r="531" spans="1:8" x14ac:dyDescent="0.35">
      <c r="A531" s="2"/>
      <c r="B531" s="2"/>
      <c r="C531" s="2"/>
      <c r="D531" s="64"/>
      <c r="E531" s="64"/>
      <c r="F531" s="2"/>
      <c r="G531" s="2"/>
      <c r="H531" s="2"/>
    </row>
    <row r="532" spans="1:8" x14ac:dyDescent="0.35">
      <c r="A532" s="2"/>
      <c r="B532" s="2"/>
      <c r="C532" s="2"/>
      <c r="D532" s="64"/>
      <c r="E532" s="64"/>
      <c r="F532" s="2"/>
      <c r="G532" s="2"/>
      <c r="H532" s="2"/>
    </row>
    <row r="533" spans="1:8" x14ac:dyDescent="0.35">
      <c r="A533" s="2"/>
      <c r="B533" s="2"/>
      <c r="C533" s="2"/>
      <c r="D533" s="64"/>
      <c r="E533" s="64"/>
      <c r="F533" s="2"/>
      <c r="G533" s="2"/>
      <c r="H533" s="2"/>
    </row>
    <row r="534" spans="1:8" x14ac:dyDescent="0.35">
      <c r="A534" s="2"/>
      <c r="B534" s="2"/>
      <c r="C534" s="2"/>
      <c r="D534" s="64"/>
      <c r="E534" s="64"/>
      <c r="F534" s="2"/>
      <c r="G534" s="2"/>
      <c r="H534" s="2"/>
    </row>
    <row r="535" spans="1:8" x14ac:dyDescent="0.35">
      <c r="A535" s="2"/>
      <c r="B535" s="2"/>
      <c r="C535" s="2"/>
      <c r="D535" s="64"/>
      <c r="E535" s="64"/>
      <c r="F535" s="2"/>
      <c r="G535" s="2"/>
      <c r="H535" s="2"/>
    </row>
    <row r="536" spans="1:8" x14ac:dyDescent="0.35">
      <c r="A536" s="2"/>
      <c r="B536" s="2"/>
      <c r="C536" s="2"/>
      <c r="D536" s="64"/>
      <c r="E536" s="64"/>
      <c r="F536" s="2"/>
      <c r="G536" s="2"/>
      <c r="H536" s="2"/>
    </row>
    <row r="537" spans="1:8" x14ac:dyDescent="0.35">
      <c r="A537" s="2"/>
      <c r="B537" s="2"/>
      <c r="C537" s="2"/>
      <c r="D537" s="64"/>
      <c r="E537" s="64"/>
      <c r="F537" s="2"/>
      <c r="G537" s="2"/>
      <c r="H537" s="2"/>
    </row>
    <row r="538" spans="1:8" x14ac:dyDescent="0.35">
      <c r="A538" s="2"/>
      <c r="B538" s="2"/>
      <c r="C538" s="2"/>
      <c r="D538" s="64"/>
      <c r="E538" s="64"/>
      <c r="F538" s="2"/>
      <c r="G538" s="2"/>
      <c r="H538" s="2"/>
    </row>
    <row r="539" spans="1:8" x14ac:dyDescent="0.35">
      <c r="A539" s="2"/>
      <c r="B539" s="2"/>
      <c r="C539" s="2"/>
      <c r="D539" s="64"/>
      <c r="E539" s="64"/>
      <c r="F539" s="2"/>
      <c r="G539" s="2"/>
      <c r="H539" s="2"/>
    </row>
    <row r="540" spans="1:8" x14ac:dyDescent="0.35">
      <c r="A540" s="2"/>
      <c r="B540" s="2"/>
      <c r="C540" s="2"/>
      <c r="D540" s="64"/>
      <c r="E540" s="64"/>
      <c r="F540" s="2"/>
      <c r="G540" s="2"/>
      <c r="H540" s="2"/>
    </row>
    <row r="541" spans="1:8" x14ac:dyDescent="0.35">
      <c r="A541" s="2"/>
      <c r="B541" s="2"/>
      <c r="C541" s="2"/>
      <c r="D541" s="64"/>
      <c r="E541" s="64"/>
      <c r="F541" s="2"/>
      <c r="G541" s="2"/>
      <c r="H541" s="2"/>
    </row>
    <row r="542" spans="1:8" x14ac:dyDescent="0.35">
      <c r="A542" s="2"/>
      <c r="B542" s="2"/>
      <c r="C542" s="2"/>
      <c r="D542" s="64"/>
      <c r="E542" s="64"/>
      <c r="F542" s="2"/>
      <c r="G542" s="2"/>
      <c r="H542" s="2"/>
    </row>
    <row r="543" spans="1:8" x14ac:dyDescent="0.35">
      <c r="A543" s="2"/>
      <c r="B543" s="2"/>
      <c r="C543" s="2"/>
      <c r="D543" s="64"/>
      <c r="E543" s="64"/>
      <c r="F543" s="2"/>
      <c r="G543" s="2"/>
      <c r="H543" s="2"/>
    </row>
    <row r="544" spans="1:8" x14ac:dyDescent="0.35">
      <c r="A544" s="2"/>
      <c r="B544" s="2"/>
      <c r="C544" s="2"/>
      <c r="D544" s="64"/>
      <c r="E544" s="64"/>
      <c r="F544" s="2"/>
      <c r="G544" s="2"/>
      <c r="H544" s="2"/>
    </row>
    <row r="545" spans="1:8" x14ac:dyDescent="0.35">
      <c r="A545" s="2"/>
      <c r="B545" s="2"/>
      <c r="C545" s="2"/>
      <c r="D545" s="64"/>
      <c r="E545" s="64"/>
      <c r="F545" s="2"/>
      <c r="G545" s="2"/>
      <c r="H545" s="2"/>
    </row>
    <row r="546" spans="1:8" x14ac:dyDescent="0.35">
      <c r="A546" s="2"/>
      <c r="B546" s="2"/>
      <c r="C546" s="2"/>
      <c r="D546" s="64"/>
      <c r="E546" s="64"/>
      <c r="F546" s="2"/>
      <c r="G546" s="2"/>
      <c r="H546" s="2"/>
    </row>
    <row r="547" spans="1:8" x14ac:dyDescent="0.35">
      <c r="A547" s="2"/>
      <c r="B547" s="2"/>
      <c r="C547" s="2"/>
      <c r="D547" s="64"/>
      <c r="E547" s="64"/>
      <c r="F547" s="2"/>
      <c r="G547" s="2"/>
      <c r="H547" s="2"/>
    </row>
    <row r="548" spans="1:8" x14ac:dyDescent="0.35">
      <c r="A548" s="2"/>
      <c r="B548" s="2"/>
      <c r="C548" s="2"/>
      <c r="D548" s="64"/>
      <c r="E548" s="64"/>
      <c r="F548" s="2"/>
      <c r="G548" s="2"/>
      <c r="H548" s="2"/>
    </row>
    <row r="549" spans="1:8" x14ac:dyDescent="0.35">
      <c r="A549" s="2"/>
      <c r="B549" s="2"/>
      <c r="C549" s="2"/>
      <c r="D549" s="64"/>
      <c r="E549" s="64"/>
      <c r="F549" s="2"/>
      <c r="G549" s="2"/>
      <c r="H549" s="2"/>
    </row>
    <row r="550" spans="1:8" x14ac:dyDescent="0.35">
      <c r="A550" s="2"/>
      <c r="B550" s="2"/>
      <c r="C550" s="2"/>
      <c r="D550" s="64"/>
      <c r="E550" s="64"/>
      <c r="F550" s="2"/>
      <c r="G550" s="2"/>
      <c r="H550" s="2"/>
    </row>
    <row r="551" spans="1:8" x14ac:dyDescent="0.35">
      <c r="A551" s="2"/>
      <c r="B551" s="2"/>
      <c r="C551" s="2"/>
      <c r="D551" s="64"/>
      <c r="E551" s="64"/>
      <c r="F551" s="2"/>
      <c r="G551" s="2"/>
      <c r="H551" s="2"/>
    </row>
    <row r="552" spans="1:8" x14ac:dyDescent="0.35">
      <c r="A552" s="2"/>
      <c r="B552" s="2"/>
      <c r="C552" s="2"/>
      <c r="D552" s="64"/>
      <c r="E552" s="64"/>
      <c r="F552" s="2"/>
      <c r="G552" s="2"/>
      <c r="H552" s="2"/>
    </row>
    <row r="553" spans="1:8" x14ac:dyDescent="0.35">
      <c r="A553" s="2"/>
      <c r="B553" s="2"/>
      <c r="C553" s="2"/>
      <c r="D553" s="64"/>
      <c r="E553" s="64"/>
      <c r="F553" s="2"/>
      <c r="G553" s="2"/>
      <c r="H553" s="2"/>
    </row>
    <row r="554" spans="1:8" x14ac:dyDescent="0.35">
      <c r="A554" s="2"/>
      <c r="B554" s="2"/>
      <c r="C554" s="2"/>
      <c r="D554" s="64"/>
      <c r="E554" s="64"/>
      <c r="F554" s="2"/>
      <c r="G554" s="2"/>
      <c r="H554" s="2"/>
    </row>
    <row r="555" spans="1:8" x14ac:dyDescent="0.35">
      <c r="A555" s="2"/>
      <c r="B555" s="2"/>
      <c r="C555" s="2"/>
      <c r="D555" s="64"/>
      <c r="E555" s="64"/>
      <c r="F555" s="2"/>
      <c r="G555" s="2"/>
      <c r="H555" s="2"/>
    </row>
    <row r="556" spans="1:8" x14ac:dyDescent="0.35">
      <c r="A556" s="2"/>
      <c r="B556" s="2"/>
      <c r="C556" s="2"/>
      <c r="D556" s="64"/>
      <c r="E556" s="64"/>
      <c r="F556" s="2"/>
      <c r="G556" s="2"/>
      <c r="H556" s="2"/>
    </row>
    <row r="557" spans="1:8" x14ac:dyDescent="0.35">
      <c r="A557" s="2"/>
      <c r="B557" s="2"/>
      <c r="C557" s="2"/>
      <c r="D557" s="64"/>
      <c r="E557" s="64"/>
      <c r="F557" s="2"/>
      <c r="G557" s="2"/>
      <c r="H557" s="2"/>
    </row>
    <row r="558" spans="1:8" x14ac:dyDescent="0.35">
      <c r="A558" s="2"/>
      <c r="B558" s="2"/>
      <c r="C558" s="2"/>
      <c r="D558" s="64"/>
      <c r="E558" s="64"/>
      <c r="F558" s="2"/>
      <c r="G558" s="2"/>
      <c r="H558" s="2"/>
    </row>
    <row r="559" spans="1:8" x14ac:dyDescent="0.35">
      <c r="A559" s="2"/>
      <c r="B559" s="2"/>
      <c r="C559" s="2"/>
      <c r="D559" s="64"/>
      <c r="E559" s="64"/>
      <c r="F559" s="2"/>
      <c r="G559" s="2"/>
      <c r="H559" s="2"/>
    </row>
    <row r="560" spans="1:8" x14ac:dyDescent="0.35">
      <c r="A560" s="2"/>
      <c r="B560" s="2"/>
      <c r="C560" s="2"/>
      <c r="D560" s="64"/>
      <c r="E560" s="64"/>
      <c r="F560" s="2"/>
      <c r="G560" s="2"/>
      <c r="H560" s="2"/>
    </row>
    <row r="561" spans="1:8" x14ac:dyDescent="0.35">
      <c r="A561" s="2"/>
      <c r="B561" s="2"/>
      <c r="C561" s="2"/>
      <c r="D561" s="64"/>
      <c r="E561" s="64"/>
      <c r="F561" s="2"/>
      <c r="G561" s="2"/>
      <c r="H561" s="2"/>
    </row>
    <row r="562" spans="1:8" x14ac:dyDescent="0.35">
      <c r="A562" s="2"/>
      <c r="B562" s="2"/>
      <c r="C562" s="2"/>
      <c r="D562" s="64"/>
      <c r="E562" s="64"/>
      <c r="F562" s="2"/>
      <c r="G562" s="2"/>
      <c r="H562" s="2"/>
    </row>
    <row r="563" spans="1:8" x14ac:dyDescent="0.35">
      <c r="A563" s="2"/>
      <c r="B563" s="2"/>
      <c r="C563" s="2"/>
      <c r="D563" s="64"/>
      <c r="E563" s="64"/>
      <c r="F563" s="2"/>
      <c r="G563" s="2"/>
      <c r="H563" s="2"/>
    </row>
    <row r="564" spans="1:8" x14ac:dyDescent="0.35">
      <c r="A564" s="2"/>
      <c r="B564" s="2"/>
      <c r="C564" s="2"/>
      <c r="D564" s="64"/>
      <c r="E564" s="64"/>
      <c r="F564" s="2"/>
      <c r="G564" s="2"/>
      <c r="H564" s="2"/>
    </row>
    <row r="565" spans="1:8" x14ac:dyDescent="0.35">
      <c r="A565" s="2"/>
      <c r="B565" s="2"/>
      <c r="C565" s="2"/>
      <c r="D565" s="64"/>
      <c r="E565" s="64"/>
      <c r="F565" s="2"/>
      <c r="G565" s="2"/>
      <c r="H565" s="2"/>
    </row>
    <row r="566" spans="1:8" x14ac:dyDescent="0.35">
      <c r="A566" s="2"/>
      <c r="B566" s="2"/>
      <c r="C566" s="2"/>
      <c r="D566" s="64"/>
      <c r="E566" s="64"/>
      <c r="F566" s="2"/>
      <c r="G566" s="2"/>
      <c r="H566" s="2"/>
    </row>
    <row r="567" spans="1:8" x14ac:dyDescent="0.35">
      <c r="A567" s="2"/>
      <c r="B567" s="2"/>
      <c r="C567" s="2"/>
      <c r="D567" s="64"/>
      <c r="E567" s="64"/>
      <c r="F567" s="2"/>
      <c r="G567" s="2"/>
      <c r="H567" s="2"/>
    </row>
    <row r="568" spans="1:8" x14ac:dyDescent="0.35">
      <c r="A568" s="2"/>
      <c r="B568" s="2"/>
      <c r="C568" s="2"/>
      <c r="D568" s="64"/>
      <c r="E568" s="64"/>
      <c r="F568" s="2"/>
      <c r="G568" s="2"/>
      <c r="H568" s="2"/>
    </row>
    <row r="569" spans="1:8" x14ac:dyDescent="0.35">
      <c r="A569" s="2"/>
      <c r="B569" s="2"/>
      <c r="C569" s="2"/>
      <c r="D569" s="64"/>
      <c r="E569" s="64"/>
      <c r="F569" s="2"/>
      <c r="G569" s="2"/>
      <c r="H569" s="2"/>
    </row>
    <row r="570" spans="1:8" x14ac:dyDescent="0.35">
      <c r="A570" s="2"/>
      <c r="B570" s="2"/>
      <c r="C570" s="2"/>
      <c r="D570" s="64"/>
      <c r="E570" s="64"/>
      <c r="F570" s="2"/>
      <c r="G570" s="2"/>
      <c r="H570" s="2"/>
    </row>
    <row r="571" spans="1:8" x14ac:dyDescent="0.35">
      <c r="A571" s="2"/>
      <c r="B571" s="2"/>
      <c r="C571" s="2"/>
      <c r="D571" s="64"/>
      <c r="E571" s="64"/>
      <c r="F571" s="2"/>
      <c r="G571" s="2"/>
      <c r="H571" s="2"/>
    </row>
    <row r="572" spans="1:8" x14ac:dyDescent="0.35">
      <c r="A572" s="2"/>
      <c r="B572" s="2"/>
      <c r="C572" s="2"/>
      <c r="D572" s="64"/>
      <c r="E572" s="64"/>
      <c r="F572" s="2"/>
      <c r="G572" s="2"/>
      <c r="H572" s="2"/>
    </row>
    <row r="573" spans="1:8" x14ac:dyDescent="0.35">
      <c r="A573" s="2"/>
      <c r="B573" s="2"/>
      <c r="C573" s="2"/>
      <c r="D573" s="64"/>
      <c r="E573" s="64"/>
      <c r="F573" s="2"/>
      <c r="G573" s="2"/>
      <c r="H573" s="2"/>
    </row>
    <row r="574" spans="1:8" x14ac:dyDescent="0.35">
      <c r="A574" s="2"/>
      <c r="B574" s="2"/>
      <c r="C574" s="2"/>
      <c r="D574" s="64"/>
      <c r="E574" s="64"/>
      <c r="F574" s="2"/>
      <c r="G574" s="2"/>
      <c r="H574" s="2"/>
    </row>
    <row r="575" spans="1:8" x14ac:dyDescent="0.35">
      <c r="A575" s="2"/>
      <c r="B575" s="2"/>
      <c r="C575" s="2"/>
      <c r="D575" s="64"/>
      <c r="E575" s="64"/>
      <c r="F575" s="2"/>
      <c r="G575" s="2"/>
      <c r="H575" s="2"/>
    </row>
    <row r="576" spans="1:8" x14ac:dyDescent="0.35">
      <c r="A576" s="2"/>
      <c r="B576" s="2"/>
      <c r="C576" s="2"/>
      <c r="D576" s="64"/>
      <c r="E576" s="64"/>
      <c r="F576" s="2"/>
      <c r="G576" s="2"/>
      <c r="H576" s="2"/>
    </row>
    <row r="577" spans="1:8" x14ac:dyDescent="0.35">
      <c r="A577" s="2"/>
      <c r="B577" s="2"/>
      <c r="C577" s="2"/>
      <c r="D577" s="64"/>
      <c r="E577" s="64"/>
      <c r="F577" s="2"/>
      <c r="G577" s="2"/>
      <c r="H577" s="2"/>
    </row>
  </sheetData>
  <autoFilter ref="A1:I205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69"/>
  <sheetViews>
    <sheetView tabSelected="1" zoomScaleNormal="100" workbookViewId="0">
      <pane xSplit="2" ySplit="2" topLeftCell="J3" activePane="bottomRight" state="frozen"/>
      <selection pane="topRight" activeCell="C1" sqref="C1"/>
      <selection pane="bottomLeft" activeCell="A3" sqref="A3"/>
      <selection pane="bottomRight" activeCell="C47" sqref="C47"/>
    </sheetView>
  </sheetViews>
  <sheetFormatPr baseColWidth="10" defaultColWidth="11.1796875" defaultRowHeight="14.5" x14ac:dyDescent="0.35"/>
  <cols>
    <col min="1" max="1" width="4.1796875" customWidth="1"/>
    <col min="2" max="2" width="34.81640625" customWidth="1"/>
    <col min="3" max="14" width="19.81640625" customWidth="1"/>
    <col min="15" max="15" width="6.1796875" customWidth="1"/>
    <col min="16" max="16" width="15" customWidth="1"/>
    <col min="18" max="18" width="25.81640625" bestFit="1" customWidth="1"/>
  </cols>
  <sheetData>
    <row r="2" spans="2:18" ht="19.5" customHeight="1" x14ac:dyDescent="0.35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35"/>
    <row r="4" spans="2:18" ht="19.5" customHeight="1" x14ac:dyDescent="0.35">
      <c r="B4" s="17" t="s">
        <v>39</v>
      </c>
      <c r="C4" s="18">
        <f>(SUM(Janvier!$E$2:$E$859)-SUM(Janvier!$D$2:$D$859))+262399.6</f>
        <v>276630.40000000002</v>
      </c>
      <c r="D4" s="18">
        <f>(SUM(Février!$E$2:$E$877)-SUM(Février!$D$2:$D$877))+C4</f>
        <v>124817.61999999988</v>
      </c>
      <c r="E4" s="18">
        <f>(SUM(Mars!$E$2:$E$742)-SUM(Mars!$D$2:$D$742))+D4</f>
        <v>143337.73999999964</v>
      </c>
      <c r="F4" s="18">
        <f>(SUM(Avril!$E$2:$E$825)-SUM(Avril!$D$2:$D$825))+E4</f>
        <v>279437.50999999966</v>
      </c>
      <c r="G4" s="18">
        <f>(SUM(Mai!$E$2:$E$742)-SUM(Mai!$D$2:$D$742))+F4</f>
        <v>190907.22999999992</v>
      </c>
      <c r="H4" s="18">
        <f>(SUM(Juin!$E$2:$E$796)-SUM(Juin!$D$2:$D$796))+G4</f>
        <v>185098.11999999994</v>
      </c>
      <c r="I4" s="18">
        <f>(SUM(Juillet!$E$2:$E$696)-SUM(Juillet!$D$2:$D$696))+H4</f>
        <v>253048.07</v>
      </c>
      <c r="J4" s="18">
        <f>(SUM(Aout!$E$2:$E$775)-SUM(Aout!$D$2:$D$775))+I4</f>
        <v>64877.510000000009</v>
      </c>
      <c r="K4" s="18">
        <f>(SUM(Septembre!$E$2:$E$718)-SUM(Septembre!$D$2:$D$718))+J4</f>
        <v>342353.21000000008</v>
      </c>
      <c r="L4" s="18">
        <f>(SUM(Octobre!$E$2:$E$705)-SUM(Octobre!$D$2:$D$705))+K4</f>
        <v>342353.21000000008</v>
      </c>
      <c r="M4" s="18">
        <f>(SUM(Novembre!$E$2:$E$732)-SUM(Novembre!$D$2:$D$732))+L4</f>
        <v>342353.21000000008</v>
      </c>
      <c r="N4" s="18">
        <f>(SUM(Décembre!$E$2:$E$860)-SUM(Décembre!$D$2:$D$860))+M4</f>
        <v>342353.21000000008</v>
      </c>
      <c r="P4" s="18">
        <f>SUM(C4:N4)</f>
        <v>2887567.0399999991</v>
      </c>
    </row>
    <row r="5" spans="2:18" ht="19.5" customHeight="1" x14ac:dyDescent="0.35">
      <c r="B5" s="17" t="s">
        <v>40</v>
      </c>
      <c r="C5" s="18">
        <v>276630.40000000002</v>
      </c>
      <c r="D5" s="18">
        <v>124817.62</v>
      </c>
      <c r="E5" s="18">
        <v>143337.74</v>
      </c>
      <c r="F5" s="18">
        <v>279437.51</v>
      </c>
      <c r="G5" s="18">
        <v>190907.23</v>
      </c>
      <c r="H5" s="18">
        <v>185098.12</v>
      </c>
      <c r="I5" s="18">
        <v>253048.07</v>
      </c>
      <c r="J5" s="18">
        <v>64877.51</v>
      </c>
      <c r="K5" s="18"/>
      <c r="L5" s="18"/>
      <c r="M5" s="18"/>
      <c r="N5" s="18"/>
      <c r="P5" s="18">
        <f>SUM(C5:N5)</f>
        <v>1518154.2000000002</v>
      </c>
    </row>
    <row r="6" spans="2:18" ht="12" customHeight="1" x14ac:dyDescent="0.35"/>
    <row r="7" spans="2:18" ht="17.25" customHeight="1" x14ac:dyDescent="0.35">
      <c r="B7" s="19" t="s">
        <v>9</v>
      </c>
      <c r="C7" s="20">
        <f>SUMIF(Janvier!$G$2:$G$859,"Facture Client",Janvier!$E$2:$E$859)</f>
        <v>604458.60000000009</v>
      </c>
      <c r="D7" s="20">
        <f>SUMIF(Février!$G$2:$G$878,"Facture Client",Février!$E$2:$E$878)</f>
        <v>392554.95999999996</v>
      </c>
      <c r="E7" s="20">
        <f>SUMIF(Mars!$G$2:$G$743,"Facture Client",Mars!$E$2:$E$743)</f>
        <v>552994.75</v>
      </c>
      <c r="F7" s="20">
        <f>SUMIF(Avril!$G$2:$G$824,"Facture Client",Avril!$E$2:$E$824)</f>
        <v>685861.65999999992</v>
      </c>
      <c r="G7" s="20">
        <f ca="1">SUMIF(Mai!$G$2:$G$746,"Facture Client",Mai!$E$2:$E$741)</f>
        <v>445491.96</v>
      </c>
      <c r="H7" s="20">
        <f>SUMIF(Juin!$G$2:$G$796,"Facture Client",Juin!$E$2:$E$796)</f>
        <v>508227.87</v>
      </c>
      <c r="I7" s="20">
        <f>SUMIF(Juillet!$G$2:$G$716,"Facture Client",Juillet!$E$2:$E$716)</f>
        <v>592179.09000000008</v>
      </c>
      <c r="J7" s="20">
        <f>SUMIF(Aout!$G$2:$G$783,"Facture Client",Aout!$E$2:$E$783)</f>
        <v>376764.00000000006</v>
      </c>
      <c r="K7" s="20">
        <f>SUMIF(Septembre!$G$2:$G$725,"Facture Client",Septembre!$E$2:$E$725)</f>
        <v>404164.03</v>
      </c>
      <c r="L7" s="20">
        <f>SUMIF(Octobre!$G$2:$G$712,"Facture Client",Octobre!$E$2:$E$712)</f>
        <v>0</v>
      </c>
      <c r="M7" s="20">
        <f>SUMIF(Novembre!$G$2:$G$826,"Facture Client",Novembre!$E$2:$E$826)</f>
        <v>0</v>
      </c>
      <c r="N7" s="20">
        <f>SUMIF(Décembre!$G$2:$G$956,"Facture Client",Décembre!$E$2:$E$956)</f>
        <v>0</v>
      </c>
      <c r="P7" s="20">
        <f ca="1">SUM(C7:N7)</f>
        <v>4562696.92</v>
      </c>
      <c r="R7" s="7"/>
    </row>
    <row r="8" spans="2:18" ht="17.25" customHeight="1" x14ac:dyDescent="0.35">
      <c r="B8" s="19" t="s">
        <v>41</v>
      </c>
      <c r="C8" s="20">
        <f>SUMIF(Janvier!$G$2:$G$859,"Crédit Trésorerie",Janvier!$E$2:$E$859)</f>
        <v>0</v>
      </c>
      <c r="D8" s="20">
        <f>SUMIF(Février!$G$2:$G$878,"Crédit Trésorerie",Février!$E$2:$E$878)</f>
        <v>0</v>
      </c>
      <c r="E8" s="20">
        <f>SUMIF(Mars!$G$2:$G$743,"Crédit Trésorerie",Mars!$E$2:$E$743)</f>
        <v>0</v>
      </c>
      <c r="F8" s="20">
        <f>SUMIF(Avril!$G$2:$G$824,"Crédit Trésorerie",Avril!$E$2:$E$824)</f>
        <v>0</v>
      </c>
      <c r="G8" s="20">
        <f ca="1">SUMIF(Mai!$G$2:$G$746,"Crédit Trésorerie",Mai!$E$2:$E$741)</f>
        <v>0</v>
      </c>
      <c r="H8" s="20">
        <f>SUMIF(Juin!$G$2:$G$796,"Crédit Trésorerie",Juin!$E$2:$E$796)</f>
        <v>0</v>
      </c>
      <c r="I8" s="20">
        <f>SUMIF(Juillet!$G$2:$G$716,"Crédit Trésorerie",Juillet!$E$2:$E$716)</f>
        <v>0</v>
      </c>
      <c r="J8" s="20">
        <f>SUMIF(Aout!$G$2:$G$783,"Crédit Trésorerie",Aout!$E$2:$E$783)</f>
        <v>0</v>
      </c>
      <c r="K8" s="20">
        <f>SUMIF(Septembre!$G$2:$G$725,"Crédit Trésorerie",Septembre!$E$2:$E$725)</f>
        <v>0</v>
      </c>
      <c r="L8" s="20">
        <f>SUMIF(Octobre!$G$2:$G$712,"Crédit Trésorerie",Octobre!$E$2:$E$712)</f>
        <v>0</v>
      </c>
      <c r="M8" s="20">
        <f>SUMIF(Novembre!$G$2:$G$826,"Crédit Trésorerie",Novembre!$E$2:$E$826)</f>
        <v>0</v>
      </c>
      <c r="N8" s="20">
        <f>SUMIF(Décembre!$G$2:$G$956,"Crédit Trésorerie",Décembre!$E$2:$E$956)</f>
        <v>0</v>
      </c>
      <c r="P8" s="20">
        <f ca="1">SUM(C8:N8)</f>
        <v>0</v>
      </c>
      <c r="R8" s="7"/>
    </row>
    <row r="9" spans="2:18" ht="17.25" customHeight="1" x14ac:dyDescent="0.35">
      <c r="B9" s="19" t="s">
        <v>19</v>
      </c>
      <c r="C9" s="20">
        <f>SUMIF(Janvier!$G$2:$G$859,"Activité Partielle",Janvier!$E$2:$E$859)</f>
        <v>0</v>
      </c>
      <c r="D9" s="20">
        <f>SUMIF(Mars!$G$2:$G$743,"Activité Partielle",Mars!$E$2:$E$743)</f>
        <v>0</v>
      </c>
      <c r="E9" s="20">
        <f>SUMIF(Mars!$G$2:$G$743,"Activité Partielle",Mars!$E$2:$E$743)</f>
        <v>0</v>
      </c>
      <c r="F9" s="20">
        <f>SUMIF(Avril!$G$2:$G$824,"Activité Partielle",Avril!$E$2:$E$824)</f>
        <v>0</v>
      </c>
      <c r="G9" s="20">
        <f ca="1">SUMIF(Mai!$G$2:$G$746,"Activité Partielle",Mai!$E$2:$E$741)</f>
        <v>0</v>
      </c>
      <c r="H9" s="20">
        <f>SUMIF(Juin!$G$2:$G$796,"Activité Partielle",Juin!$E$2:$E$796)</f>
        <v>0</v>
      </c>
      <c r="I9" s="20">
        <f>SUMIF(Juillet!$G$2:$G$716,"Activité Partielle",Juillet!$E$2:$E$716)</f>
        <v>0</v>
      </c>
      <c r="J9" s="20">
        <f>SUMIF(Aout!$G$2:$G$783,"Activité Partielle",Aout!$E$2:$E$783)</f>
        <v>0</v>
      </c>
      <c r="K9" s="20">
        <f>SUMIF(Septembre!$G$2:$G$726,"Activité Partielle",Septembre!$E$2:$E$726)</f>
        <v>0</v>
      </c>
      <c r="L9" s="20">
        <f>SUMIF(Octobre!$G$2:$G$713,"Activité Partielle",Octobre!$E$2:$E$713)</f>
        <v>0</v>
      </c>
      <c r="M9" s="20">
        <f>SUMIF(Novembre!$G$2:$G$826,"Activité Partielle",Novembre!$E$2:$E$826)</f>
        <v>0</v>
      </c>
      <c r="N9" s="20">
        <f>SUMIF(Décembre!$G$2:$G$956,"Activité Partielle",Décembre!$E$2:$E$956)</f>
        <v>0</v>
      </c>
      <c r="P9" s="20">
        <f ca="1">SUM(C9:N9)</f>
        <v>0</v>
      </c>
      <c r="R9" s="7"/>
    </row>
    <row r="10" spans="2:18" ht="17.25" customHeight="1" x14ac:dyDescent="0.35">
      <c r="B10" s="88" t="s">
        <v>76</v>
      </c>
      <c r="C10" s="20">
        <f>SUMIF(Janvier!$G$2:$G$859,"REMB IS",Janvier!$E$2:$E$859)</f>
        <v>0</v>
      </c>
      <c r="D10" s="20">
        <f>SUMIF(Mars!$G$2:$G$743,"REMB IS",Mars!$E$2:$E$743)</f>
        <v>0</v>
      </c>
      <c r="E10" s="20">
        <f>SUMIF(Mars!$G$2:$G$743,"REMB IS",Mars!$E$2:$E$743)</f>
        <v>0</v>
      </c>
      <c r="F10" s="20">
        <f>SUMIF(Avril!$G$2:$G$824,"REMB IS",Avril!$E$2:$E$824)</f>
        <v>0</v>
      </c>
      <c r="G10" s="20">
        <f ca="1">SUMIF(Mai!$G$2:$G$746,"REMB IS",Mai!$E$2:$E$741)</f>
        <v>0</v>
      </c>
      <c r="H10" s="20">
        <f>SUMIF(Juin!$G$2:$G$796,"REMB IS",Juin!$E$2:$E$796)</f>
        <v>0</v>
      </c>
      <c r="I10" s="20">
        <f>SUMIF(Juillet!$G$2:$G$716,"REMB IS",Juillet!$E$2:$E$716)</f>
        <v>0</v>
      </c>
      <c r="J10" s="20">
        <f>SUMIF(Aout!$G$2:$G$783,"REMB IS",Aout!$E$2:$E$783)</f>
        <v>0</v>
      </c>
      <c r="K10" s="20">
        <f>SUMIF(Septembre!$G$2:$G$726,"REMB IS",Septembre!$E$2:$E$726)</f>
        <v>0</v>
      </c>
      <c r="L10" s="20">
        <f>SUMIF(Octobre!$G$2:$G$713,"REMB IS",Octobre!$E$2:$E$713)</f>
        <v>0</v>
      </c>
      <c r="M10" s="20">
        <f>SUMIF(Novembre!$G$2:$G$826,"REMB IS",Novembre!$E$2:$E$826)</f>
        <v>0</v>
      </c>
      <c r="N10" s="20">
        <f>SUMIF(Décembre!$G$2:$G$956,"REMB IS",Décembre!$E$2:$E$956)</f>
        <v>0</v>
      </c>
      <c r="P10" s="20">
        <f ca="1">SUM(C10:N10)</f>
        <v>0</v>
      </c>
      <c r="R10" s="7"/>
    </row>
    <row r="11" spans="2:18" ht="17.25" customHeight="1" x14ac:dyDescent="0.35">
      <c r="R11" s="7"/>
    </row>
    <row r="12" spans="2:18" ht="18" customHeight="1" x14ac:dyDescent="0.35">
      <c r="B12" s="22" t="s">
        <v>10</v>
      </c>
      <c r="C12" s="21">
        <f>SUMIF(Janvier!$G$2:$G$859,"Facture Fournisseur",Janvier!$D$2:$D$859)</f>
        <v>16649.82</v>
      </c>
      <c r="D12" s="21">
        <f>SUMIF(Février!$G$2:$G$878,"Facture Fournisseur",Février!$D$2:$D$878)</f>
        <v>22161.599999999999</v>
      </c>
      <c r="E12" s="21">
        <f>SUMIF(Mars!$G$2:$G$743,"Facture Fournisseur",Mars!$D$2:$D$743)</f>
        <v>8503.2000000000007</v>
      </c>
      <c r="F12" s="21">
        <f>SUMIF(Avril!$G$2:$G$824,"Facture Fournisseur",Avril!$D$2:$D$824)</f>
        <v>19283.600000000002</v>
      </c>
      <c r="G12" s="21">
        <f ca="1">SUMIF(Mai!$G$2:$G$746,"Facture Fournisseur",Mai!$D$2:$D$741)</f>
        <v>9262.7999999999993</v>
      </c>
      <c r="H12" s="21">
        <f>SUMIF(Juin!$G$2:$G$796,"Facture Fournisseur",Juin!$D$2:$D$796)</f>
        <v>29930.699999999997</v>
      </c>
      <c r="I12" s="21">
        <f>SUMIF(Juillet!$G$2:$G$716,"Facture Fournisseur",Juillet!$D$2:$D$716)</f>
        <v>27243.3</v>
      </c>
      <c r="J12" s="21">
        <f>SUMIF(Aout!$G$2:$G$783,"Facture Fournisseur",Aout!$D$2:$D$783)</f>
        <v>11386.2</v>
      </c>
      <c r="K12" s="21">
        <f>SUMIF(Septembre!$G$2:$G$726,"Facture Fournisseur",Septembre!$D$2:$D$726)</f>
        <v>14648.4</v>
      </c>
      <c r="L12" s="21">
        <f>SUMIF(Octobre!$G$2:$G$713,"Facture Fournisseur",Octobre!$D$2:$D$713)</f>
        <v>0</v>
      </c>
      <c r="M12" s="21">
        <f>SUMIF(Novembre!$G$2:$G$826,"Facture Fournisseur",Novembre!$D$2:$D$826)</f>
        <v>0</v>
      </c>
      <c r="N12" s="21">
        <f>SUMIF(Décembre!$G$2:$G$890,"Facture Fournisseur",Décembre!$D$2:$D$890)</f>
        <v>0</v>
      </c>
      <c r="P12" s="21">
        <f t="shared" ref="P12:P18" ca="1" si="0">SUM(C12:N12)</f>
        <v>159069.62</v>
      </c>
    </row>
    <row r="13" spans="2:18" ht="18" customHeight="1" x14ac:dyDescent="0.35">
      <c r="B13" s="22" t="s">
        <v>78</v>
      </c>
      <c r="C13" s="21">
        <f>SUMIF(Janvier!$G$2:$G$859,"GENIUS",Janvier!$D$2:$D$859)</f>
        <v>0</v>
      </c>
      <c r="D13" s="21">
        <f>SUMIF(Février!$G$2:$G$878,"GENIUS",Février!$D$2:$D$878)</f>
        <v>0</v>
      </c>
      <c r="E13" s="21">
        <f>SUMIF(Mars!$G$2:$G$743,"GENIUS",Mars!$D$2:$D$743)</f>
        <v>21600</v>
      </c>
      <c r="F13" s="21">
        <f>SUMIF(Avril!$G$2:$G$824,"GENIUS",Avril!$D$2:$D$824)</f>
        <v>0</v>
      </c>
      <c r="G13" s="21">
        <f ca="1">SUMIF(Mai!$G$2:$G$746,"GENIUS",Mai!$D$2:$D$741)</f>
        <v>0</v>
      </c>
      <c r="H13" s="21">
        <f>SUMIF(Juin!$G$2:$G$796,"GENIUS",Juin!$D$2:$D$796)</f>
        <v>0</v>
      </c>
      <c r="I13" s="21">
        <f>SUMIF(Juillet!$G$2:$G$716,"GENIUS",Juillet!$D$2:$D$716)</f>
        <v>0</v>
      </c>
      <c r="J13" s="21">
        <f>SUMIF(Aout!$G$2:$G$783,"GENIUS",Aout!$D$2:$D$783)</f>
        <v>0</v>
      </c>
      <c r="K13" s="21">
        <f>SUMIF(Septembre!$G$2:$G$726,"GENIUS",Septembre!$D$2:$D$726)</f>
        <v>0</v>
      </c>
      <c r="L13" s="21">
        <f>SUMIF(Octobre!$G$2:$G$713,"GENIUS",Octobre!$D$2:$D$713)</f>
        <v>0</v>
      </c>
      <c r="M13" s="21">
        <f>SUMIF(Novembre!$G$2:$G$826,"GENIUS",Novembre!$D$2:$D$826)</f>
        <v>0</v>
      </c>
      <c r="N13" s="21">
        <f>SUMIF(Décembre!$G$2:$G$890,"GENIUS",Décembre!$D$2:$D$890)</f>
        <v>0</v>
      </c>
      <c r="P13" s="21">
        <f t="shared" ref="P13" ca="1" si="1">SUM(C13:N13)</f>
        <v>21600</v>
      </c>
    </row>
    <row r="14" spans="2:18" ht="18" customHeight="1" x14ac:dyDescent="0.35">
      <c r="B14" s="22" t="s">
        <v>77</v>
      </c>
      <c r="C14" s="21">
        <f>SUMIF(Janvier!$G$2:$G$859,"EMONTECH",Janvier!$D$2:$D$859)</f>
        <v>44940</v>
      </c>
      <c r="D14" s="21">
        <f>SUMIF(Février!$G$2:$G$878,"EMONTECH",Février!$D$2:$D$878)</f>
        <v>43870</v>
      </c>
      <c r="E14" s="21">
        <f>SUMIF(Mars!$G$2:$G$743,"EMONTECH",Mars!$D$2:$D$743)</f>
        <v>44940</v>
      </c>
      <c r="F14" s="21">
        <f>SUMIF(Avril!$G$2:$G$824,"EMONTECH",Avril!$D$2:$D$824)</f>
        <v>47010</v>
      </c>
      <c r="G14" s="21">
        <f ca="1">SUMIF(Mai!$G$2:$G$746,"EMONTECH",Mai!$D$2:$D$741)</f>
        <v>22470</v>
      </c>
      <c r="H14" s="21">
        <f>SUMIF(Juin!$G$2:$G$796,"EMONTECH",Juin!$D$2:$D$796)</f>
        <v>21400</v>
      </c>
      <c r="I14" s="21">
        <f>SUMIF(Juillet!$G$2:$G$716,"EMONTECH",Juillet!$D$2:$D$716)</f>
        <v>23540</v>
      </c>
      <c r="J14" s="21">
        <f>SUMIF(Aout!$G$2:$G$783,"EMONTECH",Aout!$D$2:$D$783)</f>
        <v>44940</v>
      </c>
      <c r="K14" s="21">
        <f>SUMIF(Septembre!$G$2:$G$726,"EMONTECH",Septembre!$D$2:$D$726)</f>
        <v>0</v>
      </c>
      <c r="L14" s="21">
        <f>SUMIF(Octobre!$G$2:$G$713,"EMONTECH",Octobre!$D$2:$D$713)</f>
        <v>0</v>
      </c>
      <c r="M14" s="21">
        <f>SUMIF(Novembre!$G$2:$G$826,"EMONTECH",Novembre!$D$2:$D$826)</f>
        <v>0</v>
      </c>
      <c r="N14" s="21">
        <f>SUMIF(Décembre!$G$2:$G$890,"EMONTECH",Décembre!$D$2:$D$890)</f>
        <v>0</v>
      </c>
      <c r="P14" s="21">
        <f t="shared" ref="P14" ca="1" si="2">SUM(C14:N14)</f>
        <v>293110</v>
      </c>
    </row>
    <row r="15" spans="2:18" ht="18" customHeight="1" x14ac:dyDescent="0.35">
      <c r="B15" s="87" t="s">
        <v>69</v>
      </c>
      <c r="C15" s="21">
        <f>SUMIF(Janvier!$G$2:$G$859,"Remboursement",Janvier!$D$2:$D$859)</f>
        <v>0</v>
      </c>
      <c r="D15" s="21">
        <f>SUMIF(Février!$G$2:$G$878,"Remboursement",Février!$D$2:$D$878)</f>
        <v>0</v>
      </c>
      <c r="E15" s="21">
        <f>SUMIF(Mars!$G$2:$G$743,"Remboursement",Mars!$D$2:$D$743)</f>
        <v>0</v>
      </c>
      <c r="F15" s="21">
        <f>SUMIF(Avril!$G$2:$G$824,"Remboursement",Avril!$D$2:$D$824)</f>
        <v>0</v>
      </c>
      <c r="G15" s="21">
        <f ca="1">SUMIF(Mai!$G$2:$G$746,"Remboursement",Mai!$D$2:$D$741)</f>
        <v>0</v>
      </c>
      <c r="H15" s="21">
        <f>SUMIF(Juin!$G$2:$G$796,"Remboursement",Juin!$D$2:$D$796)</f>
        <v>0</v>
      </c>
      <c r="I15" s="21">
        <f>SUMIF(Juillet!$G$2:$G$716,"Remboursement",Juillet!$D$2:$D$716)</f>
        <v>0</v>
      </c>
      <c r="J15" s="21">
        <f>SUMIF(Aout!$G$2:$G$783,"Remboursement",Aout!$D$2:$D$783)</f>
        <v>0</v>
      </c>
      <c r="K15" s="21">
        <f>SUMIF(Septembre!$G$2:$G$726,"Remboursement",Septembre!$D$2:$D$726)</f>
        <v>0</v>
      </c>
      <c r="L15" s="21">
        <f>SUMIF(Octobre!$G$2:$G$713,"Remboursement",Octobre!$D$2:$D$713)</f>
        <v>0</v>
      </c>
      <c r="M15" s="21">
        <f>SUMIF(Novembre!$G$2:$G$826,"Remboursement",Novembre!$D$2:$D$826)</f>
        <v>0</v>
      </c>
      <c r="N15" s="21">
        <f>SUMIF(Décembre!$G$2:$G$890,"Remboursement",Décembre!$D$2:$D$890)</f>
        <v>0</v>
      </c>
      <c r="P15" s="21">
        <f t="shared" ca="1" si="0"/>
        <v>0</v>
      </c>
    </row>
    <row r="16" spans="2:18" ht="18" customHeight="1" x14ac:dyDescent="0.35">
      <c r="B16" s="22" t="s">
        <v>21</v>
      </c>
      <c r="C16" s="21">
        <f>SUMIF(Janvier!$G$2:$G$859,"TVA",Janvier!$D$2:$D$859)</f>
        <v>78522</v>
      </c>
      <c r="D16" s="21">
        <f>SUMIF(Février!$G$2:$G$878,"TVA",Février!$D$2:$D$878)</f>
        <v>98182</v>
      </c>
      <c r="E16" s="21">
        <f>SUMIF(Mars!$G$2:$G$743,"TVA",Mars!$D$2:$D$743)</f>
        <v>63146</v>
      </c>
      <c r="F16" s="21">
        <f>SUMIF(Avril!$G$2:$G$824,"TVA",Avril!$D$2:$D$824)</f>
        <v>71182</v>
      </c>
      <c r="G16" s="21">
        <f ca="1">SUMIF(Mai!$G$2:$G$746,"TVA",Mai!$D$2:$D$741)</f>
        <v>114250</v>
      </c>
      <c r="H16" s="21">
        <f>SUMIF(Juin!$G$2:$G$796,"TVA",Juin!$D$2:$D$796)</f>
        <v>69332</v>
      </c>
      <c r="I16" s="21">
        <f>SUMIF(Juillet!$G$2:$G$716,"TVA",Juillet!$D$2:$D$716)</f>
        <v>79889</v>
      </c>
      <c r="J16" s="21">
        <f>SUMIF(Aout!$G$2:$G$783,"TVA",Aout!$D$2:$D$783)</f>
        <v>94420</v>
      </c>
      <c r="K16" s="21">
        <f>SUMIF(Septembre!$G$2:$G$726,"TVA",Septembre!$D$2:$D$726)</f>
        <v>0</v>
      </c>
      <c r="L16" s="21">
        <f>SUMIF(Octobre!$G$2:$G$713,"TVA",Octobre!$D$2:$D$713)</f>
        <v>0</v>
      </c>
      <c r="M16" s="21">
        <f>SUMIF(Novembre!$G$2:$G$826,"TVA",Novembre!$D$2:$D$826)</f>
        <v>0</v>
      </c>
      <c r="N16" s="21">
        <f>SUMIF(Décembre!$G$2:$G$956,"TVA",Décembre!$D$2:$D$956)</f>
        <v>0</v>
      </c>
      <c r="P16" s="21">
        <f t="shared" ca="1" si="0"/>
        <v>668923</v>
      </c>
    </row>
    <row r="17" spans="2:16" ht="18" customHeight="1" x14ac:dyDescent="0.35">
      <c r="B17" s="22" t="s">
        <v>42</v>
      </c>
      <c r="C17" s="21">
        <f>SUMIF(Janvier!$G$2:$G$859,"Impot",Janvier!$D$2:$D$859)</f>
        <v>0</v>
      </c>
      <c r="D17" s="21">
        <f>SUMIF(Février!$G$2:$G$878,"Impot",Février!$D$2:$D$878)</f>
        <v>0</v>
      </c>
      <c r="E17" s="21">
        <f>SUMIF(Mars!$G$2:$G$743,"Impot",Mars!$D$2:$D$743)</f>
        <v>4765</v>
      </c>
      <c r="F17" s="21">
        <f>SUMIF(Avril!$G$2:$G$824,"Impot",Avril!$D$2:$D$824)</f>
        <v>0</v>
      </c>
      <c r="G17" s="21">
        <f ca="1">SUMIF(Mai!$G$2:$G$746,"Impot",Mai!$D$2:$D$741)</f>
        <v>0</v>
      </c>
      <c r="H17" s="21">
        <f>SUMIF(Juin!$G$2:$G$796,"Impot",Juin!$D$2:$D$796)</f>
        <v>1806</v>
      </c>
      <c r="I17" s="21">
        <f>SUMIF(Juillet!$G$2:$G$716,"Impot",Juillet!$D$2:$D$716)</f>
        <v>0</v>
      </c>
      <c r="J17" s="21">
        <f>SUMIF(Aout!$G$2:$G$783,"Impot",Aout!$D$2:$D$783)</f>
        <v>0</v>
      </c>
      <c r="K17" s="21">
        <f>SUMIF(Septembre!$G$2:$G$726,"Impot",Septembre!$D$2:$D$726)</f>
        <v>2399</v>
      </c>
      <c r="L17" s="21">
        <f>SUMIF(Octobre!$G$2:$G$713,"Impot",Octobre!$D$2:$D$713)</f>
        <v>0</v>
      </c>
      <c r="M17" s="21">
        <f>SUMIF(Novembre!$G$2:$G$826,"Impot",Novembre!$D$2:$D$826)</f>
        <v>0</v>
      </c>
      <c r="N17" s="21">
        <f>SUMIF(Décembre!$G$2:$G$956,"Impot",Décembre!$D$2:$D$956)</f>
        <v>0</v>
      </c>
      <c r="P17" s="21">
        <f t="shared" ca="1" si="0"/>
        <v>8970</v>
      </c>
    </row>
    <row r="18" spans="2:16" ht="18" customHeight="1" x14ac:dyDescent="0.35">
      <c r="B18" s="22" t="s">
        <v>73</v>
      </c>
      <c r="C18" s="21">
        <f>SUMIF(Janvier!$G$2:$G$859,"CVAE",Janvier!$D$2:$D$859)</f>
        <v>0</v>
      </c>
      <c r="D18" s="21">
        <f>SUMIF(Février!$G$2:$G$878,"CVAE",Février!$D$2:$D$878)</f>
        <v>0</v>
      </c>
      <c r="E18" s="21">
        <f>SUMIF(Mars!$G$2:$G$743,"CVAE",Mars!$D$2:$D$743)</f>
        <v>0</v>
      </c>
      <c r="F18" s="21">
        <f>SUMIF(Avril!$G$2:$G$824,"CVAE",Avril!$D$2:$D$824)</f>
        <v>0</v>
      </c>
      <c r="G18" s="21">
        <f ca="1">SUMIF(Mai!$G$2:$G$746,"CVAE",Mai!$D$2:$D$741)</f>
        <v>7872</v>
      </c>
      <c r="H18" s="21">
        <f>SUMIF(Juin!$G$2:$G$796,"CVAE",Juin!$D$2:$D$796)</f>
        <v>0</v>
      </c>
      <c r="I18" s="21">
        <f>SUMIF(Juillet!$G$2:$G$716,"CVAE",Juillet!$D$2:$D$716)</f>
        <v>0</v>
      </c>
      <c r="J18" s="21">
        <f>SUMIF(Aout!$G$2:$G$783,"CVAE",Aout!$D$2:$D$783)</f>
        <v>0</v>
      </c>
      <c r="K18" s="21">
        <f>SUMIF(Septembre!$G$2:$G$726,"CVAE",Septembre!$D$2:$D$726)</f>
        <v>0</v>
      </c>
      <c r="L18" s="21">
        <f>SUMIF(Octobre!$G$2:$G$713,"CVAE",Octobre!$D$2:$D$713)</f>
        <v>0</v>
      </c>
      <c r="M18" s="21">
        <f>SUMIF(Novembre!$G$2:$G$826,"CVAE",Novembre!$D$2:$D$826)</f>
        <v>0</v>
      </c>
      <c r="N18" s="21">
        <f>SUMIF(Décembre!$G$2:$G$956,"CVAE",Décembre!$D$2:$D$956)</f>
        <v>0</v>
      </c>
      <c r="P18" s="21">
        <f t="shared" ca="1" si="0"/>
        <v>7872</v>
      </c>
    </row>
    <row r="20" spans="2:16" ht="18" customHeight="1" x14ac:dyDescent="0.35">
      <c r="B20" s="15" t="s">
        <v>14</v>
      </c>
      <c r="C20" s="16">
        <f>SUMIF(Janvier!$G$2:$G$859,"Frais",Janvier!$D$2:$D$859)</f>
        <v>321.70999999999998</v>
      </c>
      <c r="D20" s="16">
        <f>SUMIF(Février!$G$2:$G$878,"Frais",Février!$D$2:$D$878)</f>
        <v>25.88</v>
      </c>
      <c r="E20" s="16">
        <f>SUMIF(Mars!$G$2:$G$743,"Frais",Mars!$D$2:$D$743)</f>
        <v>163.21999999999997</v>
      </c>
      <c r="F20" s="16">
        <f>SUMIF(Avril!$G$2:$G$824,"Frais",Avril!$D$2:$D$824)</f>
        <v>168.15</v>
      </c>
      <c r="G20" s="16">
        <f ca="1">SUMIF(Mai!$G$2:$G$746,"Frais",Mai!$D$2:$D$741)</f>
        <v>261.88</v>
      </c>
      <c r="H20" s="16">
        <f>SUMIF(Juin!$G$2:$G$796,"Frais",Juin!$D$2:$D$796)</f>
        <v>590.31999999999994</v>
      </c>
      <c r="I20" s="16">
        <f>SUMIF(Juillet!$G$2:$G$716,"Frais",Juillet!$D$2:$D$716)</f>
        <v>643.44000000000005</v>
      </c>
      <c r="J20" s="16">
        <f>SUMIF(Aout!$G$2:$G$783,"Frais",Aout!$D$2:$D$783)</f>
        <v>711.24000000000012</v>
      </c>
      <c r="K20" s="16">
        <f>SUMIF(Septembre!$G$2:$G$726,"Frais",Septembre!$D$2:$D$726)</f>
        <v>47.74</v>
      </c>
      <c r="L20" s="16">
        <f>SUMIF(Octobre!$G$2:$G$713,"Frais",Octobre!$D$2:$D$713)</f>
        <v>0</v>
      </c>
      <c r="M20" s="16">
        <f>SUMIF(Novembre!$G$2:$G$826,"Frais",Novembre!$D$2:$D$826)</f>
        <v>0</v>
      </c>
      <c r="N20" s="16">
        <f>SUMIF(Décembre!$G$2:$G$956,"Frais",Décembre!$D$2:$D$956)</f>
        <v>0</v>
      </c>
      <c r="P20" s="16">
        <f t="shared" ref="P20:P39" ca="1" si="3">SUM(C20:N20)</f>
        <v>2933.58</v>
      </c>
    </row>
    <row r="21" spans="2:16" ht="18" customHeight="1" x14ac:dyDescent="0.35">
      <c r="B21" s="15" t="s">
        <v>868</v>
      </c>
      <c r="C21" s="16">
        <f>SUMIF(Janvier!$G$2:$G$859,"Achats HIGHSKILL",Janvier!$D$2:$D$859)</f>
        <v>0</v>
      </c>
      <c r="D21" s="16">
        <f>SUMIF(Février!$G$2:$G$878,"Achats HIGHSKILL",Février!$D$2:$D$878)</f>
        <v>0</v>
      </c>
      <c r="E21" s="16">
        <f>SUMIF(Mars!$G$2:$G$743,"Achats HIGHSKILL",Mars!$D$2:$D$743)</f>
        <v>0</v>
      </c>
      <c r="F21" s="16">
        <f>SUMIF(Avril!$G$2:$G$824,"Achats HIGHSKILL",Avril!$D$2:$D$824)</f>
        <v>0</v>
      </c>
      <c r="G21" s="16">
        <f ca="1">SUMIF(Mai!$G$2:$G$746,"Achats HIGHSKILL",Mai!$D$2:$D$741)</f>
        <v>0</v>
      </c>
      <c r="H21" s="16">
        <f>SUMIF(Juin!$G$2:$G$796,"Achats HIGHSKILL",Juin!$D$2:$D$796)</f>
        <v>0</v>
      </c>
      <c r="I21" s="16">
        <f>SUMIF(Juillet!$G$2:$G$716,"Achats HIGHSKILL",Juillet!$D$2:$D$716)</f>
        <v>0</v>
      </c>
      <c r="J21" s="16">
        <f>SUMIF(Aout!$G$2:$G$783,"Achats HIGHSKILL",Aout!$D$2:$D$783)</f>
        <v>0</v>
      </c>
      <c r="K21" s="16">
        <f>SUMIF(Septembre!$G$2:$G$726,"Achats HIGHSKILL",Septembre!$D$2:$D$726)</f>
        <v>524.97</v>
      </c>
      <c r="L21" s="16">
        <f>SUMIF(Octobre!$G$2:$G$713,"Achats HIGHSKILL",Octobre!$D$2:$D$713)</f>
        <v>0</v>
      </c>
      <c r="M21" s="16">
        <f>SUMIF(Novembre!$G$2:$G$826,"Achats HIGHSKILL",Novembre!$D$2:$D$826)</f>
        <v>0</v>
      </c>
      <c r="N21" s="16">
        <f>SUMIF(Décembre!$G$2:$G$956,"Achats HIGHSKILL",Décembre!$D$2:$D$956)</f>
        <v>0</v>
      </c>
      <c r="P21" s="16">
        <f t="shared" ref="P21" ca="1" si="4">SUM(C21:N21)</f>
        <v>524.97</v>
      </c>
    </row>
    <row r="22" spans="2:16" ht="18" customHeight="1" x14ac:dyDescent="0.35">
      <c r="B22" s="15" t="s">
        <v>15</v>
      </c>
      <c r="C22" s="16">
        <f>SUMIF(Janvier!$G$2:$G$859,"Hiscox",Janvier!$D$2:$D$859)</f>
        <v>38.36</v>
      </c>
      <c r="D22" s="16">
        <f>SUMIF(Février!$G$2:$G$878,"Hiscox",Février!$D$2:$D$878)</f>
        <v>38.36</v>
      </c>
      <c r="E22" s="16">
        <f>SUMIF(Mars!$G$2:$G$743,"Hiscox",Mars!$D$2:$D$743)</f>
        <v>38.36</v>
      </c>
      <c r="F22" s="16">
        <f>SUMIF(Avril!$G$2:$G$824,"Hiscox",Avril!$D$2:$D$824)</f>
        <v>38.36</v>
      </c>
      <c r="G22" s="16">
        <f ca="1">SUMIF(Mai!$G$2:$G$746,"Hiscox",Mai!$D$2:$D$741)</f>
        <v>38.36</v>
      </c>
      <c r="H22" s="16">
        <f>SUMIF(Juin!$G$2:$G$796,"Hiscox",Juin!$D$2:$D$796)</f>
        <v>38.36</v>
      </c>
      <c r="I22" s="16">
        <f>SUMIF(Juillet!$G$2:$G$716,"Hiscox",Juillet!$D$2:$D$716)</f>
        <v>38.36</v>
      </c>
      <c r="J22" s="16">
        <f>SUMIF(Aout!$G$2:$G$783,"Hiscox",Aout!$D$2:$D$783)</f>
        <v>38.36</v>
      </c>
      <c r="K22" s="16">
        <f>SUMIF(Septembre!$G$2:$G$726,"Hiscox",Septembre!$D$2:$D$726)</f>
        <v>0</v>
      </c>
      <c r="L22" s="16">
        <f>SUMIF(Octobre!$G$2:$G$713,"Hiscox",Octobre!$D$2:$D$713)</f>
        <v>0</v>
      </c>
      <c r="M22" s="16">
        <f>SUMIF(Novembre!$G$2:$G$826,"Hiscox",Novembre!$D$2:$D$826)</f>
        <v>0</v>
      </c>
      <c r="N22" s="16">
        <f>SUMIF(Décembre!$G$2:$G$956,"Hiscox",Décembre!$D$2:$D$956)</f>
        <v>0</v>
      </c>
      <c r="P22" s="16">
        <f t="shared" ca="1" si="3"/>
        <v>306.88000000000005</v>
      </c>
    </row>
    <row r="23" spans="2:16" ht="18" customHeight="1" x14ac:dyDescent="0.35">
      <c r="B23" s="15" t="s">
        <v>20</v>
      </c>
      <c r="C23" s="16">
        <f>SUMIF(Janvier!$G$2:$G$859,"Amundi",Janvier!$D$2:$D$859)</f>
        <v>255.7</v>
      </c>
      <c r="D23" s="16">
        <f>SUMIF(Février!$G$2:$G$878,"Amundi",Février!$D$2:$D$878)</f>
        <v>0</v>
      </c>
      <c r="E23" s="16">
        <f>SUMIF(Mars!$G$2:$G$743,"Amundi",Mars!$D$2:$D$743)</f>
        <v>0</v>
      </c>
      <c r="F23" s="16">
        <f>SUMIF(Avril!$G$2:$G$824,"Amundi",Avril!$D$2:$D$824)</f>
        <v>0</v>
      </c>
      <c r="G23" s="16">
        <f ca="1">SUMIF(Mai!$G$2:$G$746,"Amundi",Mai!$D$2:$D$741)</f>
        <v>0</v>
      </c>
      <c r="H23" s="16">
        <f>SUMIF(Juin!$G$2:$G$796,"Amundi",Juin!$D$2:$D$796)</f>
        <v>0</v>
      </c>
      <c r="I23" s="16">
        <f>SUMIF(Juillet!$G$2:$G$716,"Amundi",Juillet!$D$2:$D$716)</f>
        <v>0</v>
      </c>
      <c r="J23" s="16">
        <f>SUMIF(Aout!$G$2:$G$783,"Amundi",Aout!$D$2:$D$783)</f>
        <v>0</v>
      </c>
      <c r="K23" s="16">
        <f>SUMIF(Septembre!$G$2:$G$726,"Amundi",Septembre!$D$2:$D$726)</f>
        <v>0</v>
      </c>
      <c r="L23" s="16">
        <f>SUMIF(Octobre!$G$2:$G$713,"Amundi",Octobre!$D$2:$D$713)</f>
        <v>0</v>
      </c>
      <c r="M23" s="16">
        <f>SUMIF(Novembre!$G$2:$G$826,"Amundi",Novembre!$D$2:$D$826)</f>
        <v>0</v>
      </c>
      <c r="N23" s="16">
        <f>SUMIF(Décembre!$G$2:$G$956,"Amundi",Décembre!$D$2:$D$956)</f>
        <v>0</v>
      </c>
      <c r="P23" s="16">
        <f t="shared" ca="1" si="3"/>
        <v>255.7</v>
      </c>
    </row>
    <row r="24" spans="2:16" ht="18" customHeight="1" x14ac:dyDescent="0.35">
      <c r="B24" s="15" t="s">
        <v>25</v>
      </c>
      <c r="C24" s="16">
        <f>SUMIF(Janvier!$G$2:$G$859,"Frais Comptable",Janvier!$D$2:$D$859)</f>
        <v>0</v>
      </c>
      <c r="D24" s="16">
        <f>SUMIF(Février!$G$2:$G$879,"Frais Comptable",Février!$D$2:$D$879)</f>
        <v>0</v>
      </c>
      <c r="E24" s="16">
        <f>SUMIF(Mars!$G$2:$G$743,"Frais Comptable",Mars!$D$2:$D$743)</f>
        <v>0</v>
      </c>
      <c r="F24" s="16">
        <f>SUMIF(Avril!$G$2:$G$824,"Frais Comptable",Avril!$D$2:$D$824)</f>
        <v>0</v>
      </c>
      <c r="G24" s="16">
        <f ca="1">SUMIF(Mai!$G$2:$G$746,"Frais Comptable",Mai!$D$2:$D$741)</f>
        <v>0</v>
      </c>
      <c r="H24" s="16">
        <f>SUMIF(Juin!$G$2:$G$796,"Frais Comptable",Juin!$D$2:$D$796)</f>
        <v>0</v>
      </c>
      <c r="I24" s="16">
        <f>SUMIF(Juillet!$G$2:$G$716,"Frais Comptable",Juillet!$D$2:$D$716)</f>
        <v>0</v>
      </c>
      <c r="J24" s="16">
        <f>SUMIF(Aout!$G$2:$G$783,"Frais Comptable",Aout!$D$2:$D$783)</f>
        <v>0</v>
      </c>
      <c r="K24" s="16">
        <f>SUMIF(Septembre!$G$2:$G$726,"Frais Comptable",Septembre!$D$2:$D$726)</f>
        <v>0</v>
      </c>
      <c r="L24" s="16">
        <f>SUMIF(Octobre!$G$2:$G$713,"Frais Comptable",Octobre!$D$2:$D$713)</f>
        <v>0</v>
      </c>
      <c r="M24" s="16">
        <f>SUMIF(Novembre!$G$2:$G$826,"Frais Comptable",Novembre!$D$2:$D$826)</f>
        <v>0</v>
      </c>
      <c r="N24" s="16">
        <f>SUMIF(Décembre!$G$2:$G$956,"Frais Comptable",Décembre!$D$2:$D$956)</f>
        <v>0</v>
      </c>
      <c r="P24" s="16">
        <f t="shared" ca="1" si="3"/>
        <v>0</v>
      </c>
    </row>
    <row r="25" spans="2:16" ht="18" customHeight="1" x14ac:dyDescent="0.35">
      <c r="B25" s="15" t="s">
        <v>24</v>
      </c>
      <c r="C25" s="16">
        <f>SUMIF(Janvier!$G$2:$G$859,"Boondmanager",Janvier!$D$2:$D$859)</f>
        <v>0</v>
      </c>
      <c r="D25" s="16">
        <f>SUMIF(Février!$G$2:$G$879,"Boondmanager",Février!$D$2:$D$879)</f>
        <v>432</v>
      </c>
      <c r="E25" s="16">
        <f>SUMIF(Mars!$G$2:$G$743,"Boondmanager",Mars!$D$2:$D$743)</f>
        <v>864</v>
      </c>
      <c r="F25" s="16">
        <f>SUMIF(Avril!$G$2:$G$824,"Boondmanager",Avril!$D$2:$D$824)</f>
        <v>0</v>
      </c>
      <c r="G25" s="16">
        <f ca="1">SUMIF(Mai!$G$2:$G$746,"Boondmanager",Mai!$D$2:$D$741)</f>
        <v>432</v>
      </c>
      <c r="H25" s="16">
        <f>SUMIF(Juin!$G$2:$G$796,"Boondmanager",Juin!$D$2:$D$796)</f>
        <v>940.9</v>
      </c>
      <c r="I25" s="16">
        <f>SUMIF(Juillet!$G$2:$G$716,"Boondmanager",Juillet!$D$2:$D$716)</f>
        <v>0</v>
      </c>
      <c r="J25" s="16">
        <f>SUMIF(Aout!$G$2:$G$783,"Boondmanager",Aout!$D$2:$D$783)</f>
        <v>470.45</v>
      </c>
      <c r="K25" s="16">
        <f>SUMIF(Septembre!$G$2:$G$726,"Boondmanager",Septembre!$D$2:$D$726)</f>
        <v>470.45</v>
      </c>
      <c r="L25" s="16">
        <f>SUMIF(Octobre!$G$2:$G$713,"Boondmanager",Octobre!$D$2:$D$713)</f>
        <v>0</v>
      </c>
      <c r="M25" s="16">
        <f>SUMIF(Novembre!$G$2:$G$826,"Boondmanager",Novembre!$D$2:$D$826)</f>
        <v>0</v>
      </c>
      <c r="N25" s="16">
        <f>SUMIF(Décembre!$G$2:$G$956,"Boondmanager",Décembre!$D$2:$D$956)</f>
        <v>0</v>
      </c>
      <c r="P25" s="16">
        <f t="shared" ca="1" si="3"/>
        <v>3609.7999999999997</v>
      </c>
    </row>
    <row r="26" spans="2:16" ht="18" customHeight="1" x14ac:dyDescent="0.35">
      <c r="B26" s="15" t="s">
        <v>8</v>
      </c>
      <c r="C26" s="16">
        <f>SUMIF(Janvier!$G$2:$G$859,"Banque",Janvier!$D$2:$D$859)</f>
        <v>1454.06</v>
      </c>
      <c r="D26" s="16">
        <f>SUMIF(Février!$G$2:$G$878,"Banque",Février!$D$2:$D$878)</f>
        <v>27.2</v>
      </c>
      <c r="E26" s="16">
        <f>SUMIF(Mars!$G$2:$G$743,"Banque",Mars!$D$2:$D$743)</f>
        <v>28.6</v>
      </c>
      <c r="F26" s="16">
        <f>SUMIF(Avril!$G$2:$G$824,"Banque",Avril!$D$2:$D$824)</f>
        <v>134.88999999999999</v>
      </c>
      <c r="G26" s="16">
        <f ca="1">SUMIF(Mai!$G$2:$G$746,"Banque",Mai!$D$2:$D$741)</f>
        <v>125.4</v>
      </c>
      <c r="H26" s="16">
        <f>SUMIF(Juin!$G$2:$G$796,"Banque",Juin!$D$2:$D$796)</f>
        <v>124.43</v>
      </c>
      <c r="I26" s="16">
        <f>SUMIF(Juillet!$G$2:$G$716,"Banque",Juillet!$D$2:$D$716)</f>
        <v>124.44</v>
      </c>
      <c r="J26" s="16">
        <f>SUMIF(Aout!$G$2:$G$783,"Banque",Aout!$D$2:$D$783)</f>
        <v>134.62</v>
      </c>
      <c r="K26" s="16">
        <f>SUMIF(Septembre!$G$2:$G$726,"Banque",Septembre!$D$2:$D$726)</f>
        <v>114.18</v>
      </c>
      <c r="L26" s="16">
        <f>SUMIF(Octobre!$G$2:$G$713,"Banque",Octobre!$D$2:$D$713)</f>
        <v>0</v>
      </c>
      <c r="M26" s="16">
        <f>SUMIF(Novembre!$G$2:$G$826,"Banque",Novembre!$D$2:$D$826)</f>
        <v>0</v>
      </c>
      <c r="N26" s="16">
        <f>SUMIF(Décembre!$G$2:$G$956,"Banque",Décembre!$D$2:$D$956)</f>
        <v>0</v>
      </c>
      <c r="P26" s="16">
        <f t="shared" ca="1" si="3"/>
        <v>2267.8200000000002</v>
      </c>
    </row>
    <row r="27" spans="2:16" ht="18" customHeight="1" x14ac:dyDescent="0.35">
      <c r="B27" s="15" t="s">
        <v>4</v>
      </c>
      <c r="C27" s="16">
        <f>SUMIF(Janvier!$G$2:$G$859,"Crédit",Janvier!$D$2:$D$859)</f>
        <v>0</v>
      </c>
      <c r="D27" s="16">
        <f>SUMIF(Février!$G$2:$G$878,"Crédit",Février!$D$2:$D$878)</f>
        <v>0</v>
      </c>
      <c r="E27" s="16">
        <f>SUMIF(Mars!$G$2:$G$743,"Crédit",Mars!$D$2:$D$743)</f>
        <v>0</v>
      </c>
      <c r="F27" s="16">
        <f>SUMIF(Avril!$G$2:$G$824,"Crédit",Avril!$D$2:$D$824)</f>
        <v>0</v>
      </c>
      <c r="G27" s="16">
        <f ca="1">SUMIF(Mai!$G$2:$G$746,"Crédit",Mai!$D$2:$D$741)</f>
        <v>0</v>
      </c>
      <c r="H27" s="16">
        <f>SUMIF(Juin!$G$2:$G$796,"Crédit",Juin!$D$2:$D$796)</f>
        <v>0</v>
      </c>
      <c r="I27" s="16">
        <f>SUMIF(Juillet!$G$2:$G$716,"Crédit",Juillet!$D$2:$D$716)</f>
        <v>0</v>
      </c>
      <c r="J27" s="16">
        <f>SUMIF(Aout!$G$2:$G$783,"Crédit",Aout!$D$2:$D$783)</f>
        <v>0</v>
      </c>
      <c r="K27" s="16">
        <f>SUMIF(Septembre!$G$2:$G$726,"Crédit",Septembre!$D$2:$D$726)</f>
        <v>0</v>
      </c>
      <c r="L27" s="16">
        <f>SUMIF(Octobre!$G$2:$G$713,"Crédit",Octobre!$D$2:$D$713)</f>
        <v>0</v>
      </c>
      <c r="M27" s="16">
        <f>SUMIF(Novembre!$G$2:$G$826,"Crédit",Novembre!$D$2:$D$826)</f>
        <v>0</v>
      </c>
      <c r="N27" s="16">
        <f>SUMIF(Décembre!$G$2:$G$956,"Crédit",Décembre!$D$2:$D$956)</f>
        <v>0</v>
      </c>
      <c r="P27" s="16">
        <f t="shared" ca="1" si="3"/>
        <v>0</v>
      </c>
    </row>
    <row r="28" spans="2:16" ht="18" customHeight="1" x14ac:dyDescent="0.35">
      <c r="B28" s="15" t="s">
        <v>22</v>
      </c>
      <c r="C28" s="16">
        <f>SUMIF(Janvier!$G$2:$G$859,"CB",Janvier!$D$2:$D$859)</f>
        <v>0</v>
      </c>
      <c r="D28" s="16">
        <f>SUMIF(Février!$G$2:$G$878,"CB",Février!$D$2:$D$878)</f>
        <v>0</v>
      </c>
      <c r="E28" s="16">
        <f>SUMIF(Mars!$G$2:$G$743,"CB",Mars!$D$2:$D$743)</f>
        <v>0</v>
      </c>
      <c r="F28" s="16">
        <f>SUMIF(Avril!$G$2:$G$824,"CB",Avril!$D$2:$D$824)</f>
        <v>0</v>
      </c>
      <c r="G28" s="16">
        <f ca="1">SUMIF(Mai!$G$2:$G$746,"CB",Mai!$D$2:$D$741)</f>
        <v>0</v>
      </c>
      <c r="H28" s="16">
        <f>SUMIF(Juin!$G$2:$G$796,"CB",Juin!$D$2:$D$796)</f>
        <v>0</v>
      </c>
      <c r="I28" s="16">
        <f>SUMIF(Juillet!$G$2:$G$716,"CB",Juillet!$D$2:$D$716)</f>
        <v>0</v>
      </c>
      <c r="J28" s="16">
        <f>SUMIF(Aout!$G$2:$G$783,"CB",Aout!$D$2:$D$783)</f>
        <v>0</v>
      </c>
      <c r="K28" s="16">
        <f>SUMIF(Septembre!$G$2:$G$726,"CB",Septembre!$D$2:$D$726)</f>
        <v>0</v>
      </c>
      <c r="L28" s="16">
        <f>SUMIF(Octobre!$G$2:$G$713,"CB",Octobre!$D$2:$D$713)</f>
        <v>0</v>
      </c>
      <c r="M28" s="16">
        <f>SUMIF(Novembre!$G$2:$G$826,"CB",Novembre!$D$2:$D$826)</f>
        <v>0</v>
      </c>
      <c r="N28" s="16">
        <f>SUMIF(Décembre!$G$2:$G$956,"CB",Décembre!$D$2:$D$956)</f>
        <v>0</v>
      </c>
      <c r="P28" s="16">
        <f t="shared" ca="1" si="3"/>
        <v>0</v>
      </c>
    </row>
    <row r="29" spans="2:16" ht="18" customHeight="1" x14ac:dyDescent="0.35">
      <c r="B29" s="80" t="s">
        <v>188</v>
      </c>
      <c r="C29" s="83">
        <f>SUMIF(Janvier!$G$2:$G$831,"PREVEAM",Janvier!$D$2:$D$831)</f>
        <v>60</v>
      </c>
      <c r="D29" s="83">
        <f>SUMIF(Février!$G$2:$G$826,"PREVEAM",Février!$D$2:$D$826)</f>
        <v>60</v>
      </c>
      <c r="E29" s="83">
        <f>SUMIF(Mars!$G$2:$G$808,"PREVEAM",Mars!$D$2:$D$808)</f>
        <v>5624.4</v>
      </c>
      <c r="F29" s="83">
        <f>SUMIF(Avril!$G$2:$G$805,"PREVEAM",Avril!$D$2:$D$805)</f>
        <v>0</v>
      </c>
      <c r="G29" s="83">
        <f>SUMIF(Mai!$G$2:$G$733,"PREVEAM",Mai!$D$2:$D$733)</f>
        <v>784.8</v>
      </c>
      <c r="H29" s="83">
        <f>SUMIF(Juin!$G$2:$G$805,"PREVEAM",Juin!$D$2:$D$805)</f>
        <v>261.60000000000002</v>
      </c>
      <c r="I29" s="83">
        <f>SUMIF(Juillet!$G$2:$G$737,"PREVEAM",Juillet!$D$2:$D$737)</f>
        <v>261.60000000000002</v>
      </c>
      <c r="J29" s="83">
        <f>SUMIF(Aout!$G$2:$G$805,"PREVEAM",Aout!$D$2:$D$805)</f>
        <v>261.60000000000002</v>
      </c>
      <c r="K29" s="83">
        <f>SUMIF(Septembre!$G$2:$G$747,"PREVEAM",Septembre!$D$2:$D$747)</f>
        <v>0</v>
      </c>
      <c r="L29" s="83">
        <f>SUMIF(Octobre!$G$2:$G$712,"PREVEAM",Octobre!$D$2:$D$712)</f>
        <v>0</v>
      </c>
      <c r="M29" s="83">
        <f>SUMIF(Novembre!$G$2:$G$826,"PREVEAM",Novembre!$D$2:$D$826)</f>
        <v>0</v>
      </c>
      <c r="N29" s="83">
        <f>SUMIF(Décembre!$G$2:$G$956,"PREVEAM",Décembre!$D$2:$D$956)</f>
        <v>0</v>
      </c>
      <c r="P29" s="16">
        <f t="shared" si="3"/>
        <v>7314.0000000000009</v>
      </c>
    </row>
    <row r="30" spans="2:16" ht="18" customHeight="1" x14ac:dyDescent="0.35">
      <c r="B30" s="80" t="s">
        <v>58</v>
      </c>
      <c r="C30" s="83">
        <f>SUMIF(Janvier!$G$2:$G$831,"SeDomicilier",Janvier!$D$2:$D$831)</f>
        <v>9.36</v>
      </c>
      <c r="D30" s="83">
        <f>SUMIF(Février!$G$2:$G$826,"SeDomicilier",Février!$D$2:$D$826)</f>
        <v>0</v>
      </c>
      <c r="E30" s="83">
        <f>SUMIF(Mars!$G$2:$G$808,"SeDomicilier",Mars!$D$2:$D$808)</f>
        <v>0</v>
      </c>
      <c r="F30" s="83">
        <f>SUMIF(Avril!$G$2:$G$805,"SeDomicilier",Avril!$D$2:$D$805)</f>
        <v>0</v>
      </c>
      <c r="G30" s="83">
        <f>SUMIF(Mai!$G$2:$G$733,"SeDomicilier",Mai!$D$2:$D$733)</f>
        <v>0</v>
      </c>
      <c r="H30" s="83">
        <f>SUMIF(Juin!$G$2:$G$805,"SeDomicilier",Juin!$D$2:$D$805)</f>
        <v>0</v>
      </c>
      <c r="I30" s="83">
        <f>SUMIF(Juillet!$G$2:$G$737,"SeDomicilier",Juillet!$D$2:$D$737)</f>
        <v>0</v>
      </c>
      <c r="J30" s="83">
        <f>SUMIF(Aout!$G$2:$G$805,"SeDomicilier",Aout!$D$2:$D$805)</f>
        <v>0</v>
      </c>
      <c r="K30" s="83">
        <f>SUMIF(Septembre!$G$2:$G$747,"SeDomicilier",Septembre!$D$2:$D$747)</f>
        <v>0</v>
      </c>
      <c r="L30" s="83">
        <f>SUMIF(Octobre!$G$2:$G$712,"SeDomicilier",Octobre!$D$2:$D$712)</f>
        <v>0</v>
      </c>
      <c r="M30" s="83">
        <f>SUMIF(Novembre!$G$2:$G$826,"SeDomicilier",Novembre!$D$2:$D$826)</f>
        <v>0</v>
      </c>
      <c r="N30" s="83">
        <f>SUMIF(Décembre!$G$2:$G$956,"SeDomicilier",Décembre!$D$2:$D$956)</f>
        <v>0</v>
      </c>
      <c r="P30" s="16">
        <f t="shared" si="3"/>
        <v>9.36</v>
      </c>
    </row>
    <row r="31" spans="2:16" ht="18" customHeight="1" x14ac:dyDescent="0.35">
      <c r="B31" s="15" t="s">
        <v>57</v>
      </c>
      <c r="C31" s="84">
        <f>SUMIF(Janvier!$G$2:$G$831,"OVH",Janvier!$D$2:$D$831)</f>
        <v>114.92</v>
      </c>
      <c r="D31" s="84">
        <f>SUMIF(Février!$G$2:$G$826,"OVH",Février!$D$2:$D$826)</f>
        <v>0</v>
      </c>
      <c r="E31" s="84">
        <f>SUMIF(Mars!$G$2:$G$808,"OVH",Mars!$D$2:$D$808)</f>
        <v>9.35</v>
      </c>
      <c r="F31" s="84">
        <f>SUMIF(Avril!$G$2:$G$805,"OVH",Avril!$D$2:$D$805)</f>
        <v>55.44</v>
      </c>
      <c r="G31" s="84">
        <f>SUMIF(Mai!$G$2:$G$733,"OVH",Mai!$D$2:$D$733)</f>
        <v>68.77</v>
      </c>
      <c r="H31" s="84">
        <f>SUMIF(Juin!$G$2:$G$805,"OVH",Juin!$D$2:$D$805)</f>
        <v>79.16</v>
      </c>
      <c r="I31" s="84">
        <f>SUMIF(Juillet!$G$2:$G$737,"OVH",Juillet!$D$2:$D$737)</f>
        <v>69.819999999999993</v>
      </c>
      <c r="J31" s="84">
        <f>SUMIF(Aout!$G$2:$G$805,"OVH",Aout!$D$2:$D$805)</f>
        <v>69.819999999999993</v>
      </c>
      <c r="K31" s="84">
        <f>SUMIF(Septembre!$G$2:$G$747,"OVH",Septembre!$D$2:$D$747)</f>
        <v>110.96</v>
      </c>
      <c r="L31" s="84">
        <f>SUMIF(Octobre!$G$2:$G$712,"OVH",Octobre!$D$2:$D$712)</f>
        <v>0</v>
      </c>
      <c r="M31" s="84">
        <f>SUMIF(Novembre!$G$2:$G$745,"OVH",Novembre!$D$2:$D$745)</f>
        <v>0</v>
      </c>
      <c r="N31" s="84">
        <f>SUMIF(Décembre!$G$2:$G$873,"OVH",Décembre!$D$2:$D$873)</f>
        <v>0</v>
      </c>
      <c r="P31" s="16">
        <f t="shared" si="3"/>
        <v>578.24</v>
      </c>
    </row>
    <row r="32" spans="2:16" ht="18" customHeight="1" x14ac:dyDescent="0.35">
      <c r="B32" s="15" t="s">
        <v>153</v>
      </c>
      <c r="C32" s="84">
        <f>SUMIF(Janvier!$G$2:$G$831,"G-mail",Janvier!$D$2:$D$831)</f>
        <v>25.88</v>
      </c>
      <c r="D32" s="84">
        <f>SUMIF(Février!$G$2:$G$826,"G-mail",Février!$D$2:$D$826)</f>
        <v>25.88</v>
      </c>
      <c r="E32" s="84">
        <f>SUMIF(Mars!$G$2:$G$808,"G-mail",Mars!$D$2:$D$808)</f>
        <v>29.21</v>
      </c>
      <c r="F32" s="84">
        <f>SUMIF(Avril!$G$2:$G$805,"G-mail",Avril!$D$2:$D$805)</f>
        <v>31.05</v>
      </c>
      <c r="G32" s="84">
        <f>SUMIF(Mai!$G$2:$G$733,"G-mail",Mai!$D$2:$D$733)</f>
        <v>35.49</v>
      </c>
      <c r="H32" s="84">
        <f>SUMIF(Juin!$G$2:$G$805,"G-mail",Juin!$D$2:$D$805)</f>
        <v>38.39</v>
      </c>
      <c r="I32" s="84">
        <f>SUMIF(Juillet!$G$2:$G$737,"G-mail",Juillet!$D$2:$D$737)</f>
        <v>38.39</v>
      </c>
      <c r="J32" s="84">
        <f>SUMIF(Aout!$G$2:$G$805,"G-mail",Aout!$D$2:$D$805)</f>
        <v>38.39</v>
      </c>
      <c r="K32" s="84">
        <f>SUMIF(Septembre!$G$2:$G$747,"G-mail",Septembre!$D$2:$D$747)</f>
        <v>38.39</v>
      </c>
      <c r="L32" s="84">
        <f>SUMIF(Octobre!$G$2:$G$712,"G-mail",Octobre!$D$2:$D$712)</f>
        <v>0</v>
      </c>
      <c r="M32" s="84">
        <f>SUMIF(Novembre!$G$2:$G$745,"G-mail",Novembre!$D$2:$D$745)</f>
        <v>0</v>
      </c>
      <c r="N32" s="84">
        <f>SUMIF(Décembre!$G$2:$G$873,"G-mail",Décembre!$D$2:$D$873)</f>
        <v>0</v>
      </c>
      <c r="P32" s="16">
        <f t="shared" ref="P32" si="5">SUM(C32:N32)</f>
        <v>301.06999999999994</v>
      </c>
    </row>
    <row r="33" spans="2:16" ht="18" customHeight="1" x14ac:dyDescent="0.35">
      <c r="B33" s="15" t="s">
        <v>75</v>
      </c>
      <c r="C33" s="84">
        <f>SUMIF(Janvier!$G$2:$G$831,"IONOS",Janvier!$D$2:$D$831)</f>
        <v>16.8</v>
      </c>
      <c r="D33" s="84">
        <f>SUMIF(Février!$G$2:$G$826,"IONOS",Février!$D$2:$D$826)</f>
        <v>16.8</v>
      </c>
      <c r="E33" s="84">
        <f>SUMIF(Mars!$G$2:$G$808,"IONOS",Mars!$D$2:$D$808)</f>
        <v>16.8</v>
      </c>
      <c r="F33" s="84">
        <f>SUMIF(Avril!$G$2:$G$805,"IONOS",Avril!$D$2:$D$805)</f>
        <v>16.8</v>
      </c>
      <c r="G33" s="84">
        <f>SUMIF(Mai!$G$2:$G$733,"IONOS",Mai!$D$2:$D$733)</f>
        <v>16.8</v>
      </c>
      <c r="H33" s="84">
        <f>SUMIF(Juin!$G$2:$G$805,"IONOS",Juin!$D$2:$D$805)</f>
        <v>16.8</v>
      </c>
      <c r="I33" s="84">
        <f>SUMIF(Juillet!$G$2:$G$737,"IONOS",Juillet!$D$2:$D$737)</f>
        <v>16.8</v>
      </c>
      <c r="J33" s="84">
        <f>SUMIF(Aout!$G$2:$G$805,"IONOS",Aout!$D$2:$D$805)</f>
        <v>16.8</v>
      </c>
      <c r="K33" s="84">
        <f>SUMIF(Septembre!$G$2:$G$747,"IONOS",Septembre!$D$2:$D$747)</f>
        <v>16.8</v>
      </c>
      <c r="L33" s="84">
        <f>SUMIF(Octobre!$G$2:$G$712,"IONOS",Octobre!$D$2:$D$712)</f>
        <v>0</v>
      </c>
      <c r="M33" s="84">
        <f>SUMIF(Novembre!$G$2:$G$745,"IONOS",Novembre!$D$2:$D$745)</f>
        <v>0</v>
      </c>
      <c r="N33" s="84">
        <f>SUMIF(Décembre!$G$2:$G$873,"IONOS",Décembre!$D$2:$D$873)</f>
        <v>0</v>
      </c>
      <c r="P33" s="16">
        <f t="shared" ref="P33" si="6">SUM(C33:N33)</f>
        <v>151.20000000000002</v>
      </c>
    </row>
    <row r="34" spans="2:16" ht="18" customHeight="1" x14ac:dyDescent="0.35">
      <c r="B34" s="15" t="s">
        <v>176</v>
      </c>
      <c r="C34" s="84">
        <f>SUMIF(Janvier!$G$2:$G$831,"MICROSOFT",Janvier!$D$2:$D$831)</f>
        <v>58.92</v>
      </c>
      <c r="D34" s="84">
        <f>SUMIF(Février!$G$2:$G$826,"MICROSOFT",Février!$D$2:$D$826)</f>
        <v>98.62</v>
      </c>
      <c r="E34" s="84">
        <f>SUMIF(Mars!$G$2:$G$808,"MICROSOFT",Mars!$D$2:$D$808)</f>
        <v>58.92</v>
      </c>
      <c r="F34" s="84">
        <f>SUMIF(Avril!$G$2:$G$805,"MICROSOFT",Avril!$D$2:$D$805)</f>
        <v>58.92</v>
      </c>
      <c r="G34" s="84">
        <f>SUMIF(Mai!$G$2:$G$733,"MICROSOFT",Mai!$D$2:$D$733)</f>
        <v>58.92</v>
      </c>
      <c r="H34" s="84">
        <f>SUMIF(Juin!$G$2:$G$805,"MICROSOFT",Juin!$D$2:$D$805)</f>
        <v>14.04</v>
      </c>
      <c r="I34" s="84">
        <f>SUMIF(Juillet!$G$2:$G$737,"MICROSOFT",Juillet!$D$2:$D$737)</f>
        <v>14.75</v>
      </c>
      <c r="J34" s="84">
        <f>SUMIF(Aout!$G$2:$G$805,"MICROSOFT",Aout!$D$2:$D$805)</f>
        <v>14.75</v>
      </c>
      <c r="K34" s="84">
        <f>SUMIF(Septembre!$G$2:$G$747,"MICROSOFT",Septembre!$D$2:$D$747)</f>
        <v>14.75</v>
      </c>
      <c r="L34" s="84">
        <f>SUMIF(Octobre!$G$2:$G$712,"MICROSOFT",Octobre!$D$2:$D$712)</f>
        <v>0</v>
      </c>
      <c r="M34" s="84">
        <f>SUMIF(Novembre!$G$2:$G$745,"MICROSOFT",Novembre!$D$2:$D$745)</f>
        <v>0</v>
      </c>
      <c r="N34" s="84">
        <f>SUMIF(Décembre!$G$2:$G$873,"MICROSOFT",Décembre!$D$2:$D$873)</f>
        <v>0</v>
      </c>
      <c r="P34" s="16">
        <f t="shared" ref="P34" si="7">SUM(C34:N34)</f>
        <v>392.59000000000009</v>
      </c>
    </row>
    <row r="35" spans="2:16" ht="18" customHeight="1" x14ac:dyDescent="0.35">
      <c r="B35" s="15" t="s">
        <v>198</v>
      </c>
      <c r="C35" s="84">
        <f>SUMIF(Janvier!$G$2:$G$831,"APPLE",Janvier!$D$2:$D$831)</f>
        <v>22.99</v>
      </c>
      <c r="D35" s="84">
        <f>SUMIF(Février!$G$2:$G$826,"APPLE",Février!$D$2:$D$826)</f>
        <v>22.99</v>
      </c>
      <c r="E35" s="84">
        <f>SUMIF(Mars!$G$2:$G$808,"APPLE",Mars!$D$2:$D$808)</f>
        <v>22.99</v>
      </c>
      <c r="F35" s="84">
        <f>SUMIF(Avril!$G$2:$G$805,"APPLE",Avril!$D$2:$D$805)</f>
        <v>22.99</v>
      </c>
      <c r="G35" s="84">
        <f>SUMIF(Mai!$G$2:$G$733,"APPLE",Mai!$D$2:$D$733)</f>
        <v>22.99</v>
      </c>
      <c r="H35" s="84">
        <f>SUMIF(Juin!$G$2:$G$805,"APPLE",Juin!$D$2:$D$805)</f>
        <v>22.99</v>
      </c>
      <c r="I35" s="84">
        <f>SUMIF(Juillet!$G$2:$G$737,"APPLE",Juillet!$D$2:$D$737)</f>
        <v>22.99</v>
      </c>
      <c r="J35" s="84">
        <f>SUMIF(Aout!$G$2:$G$805,"APPLE",Aout!$D$2:$D$805)</f>
        <v>22.99</v>
      </c>
      <c r="K35" s="84">
        <f>SUMIF(Septembre!$G$2:$G$747,"APPLE",Septembre!$D$2:$D$747)</f>
        <v>22.99</v>
      </c>
      <c r="L35" s="84">
        <f>SUMIF(Octobre!$G$2:$G$712,"APPLE",Octobre!$D$2:$D$712)</f>
        <v>0</v>
      </c>
      <c r="M35" s="84">
        <f>SUMIF(Novembre!$G$2:$G$745,"APPLE",Novembre!$D$2:$D$745)</f>
        <v>0</v>
      </c>
      <c r="N35" s="84">
        <f>SUMIF(Décembre!$G$2:$G$873,"APPLE",Décembre!$D$2:$D$873)</f>
        <v>0</v>
      </c>
      <c r="P35" s="16">
        <f t="shared" ref="P35" si="8">SUM(C35:N35)</f>
        <v>206.91000000000003</v>
      </c>
    </row>
    <row r="36" spans="2:16" ht="18" customHeight="1" x14ac:dyDescent="0.35">
      <c r="B36" s="15" t="s">
        <v>66</v>
      </c>
      <c r="C36" s="84">
        <f>SUMIF(Janvier!$G$2:$G$831,"ADESATT",Janvier!$D$2:$D$831)</f>
        <v>0</v>
      </c>
      <c r="D36" s="84">
        <f>SUMIF(Février!$G$2:$G$826,"ADESATT",Février!$D$2:$D$826)</f>
        <v>0</v>
      </c>
      <c r="E36" s="84">
        <f>SUMIF(Mars!$G$2:$G$808,"ADESATT",Mars!$D$2:$D$808)</f>
        <v>559</v>
      </c>
      <c r="F36" s="84">
        <f>SUMIF(Avril!$G$2:$G$805,"ADESATT",Avril!$D$2:$D$805)</f>
        <v>0</v>
      </c>
      <c r="G36" s="84">
        <f>SUMIF(Mai!$G$2:$G$733,"ADESATT",Mai!$D$2:$D$733)</f>
        <v>0</v>
      </c>
      <c r="H36" s="84">
        <f>SUMIF(Juin!$G$2:$G$805,"ADESATT",Juin!$D$2:$D$805)</f>
        <v>0</v>
      </c>
      <c r="I36" s="84">
        <f>SUMIF(Juillet!$G$2:$G$737,"ADESATT",Juillet!$D$2:$D$737)</f>
        <v>0</v>
      </c>
      <c r="J36" s="84">
        <f>SUMIF(Aout!$G$2:$G$805,"ADESATT",Aout!$D$2:$D$805)</f>
        <v>0</v>
      </c>
      <c r="K36" s="84">
        <f>SUMIF(Septembre!$G$2:$G$747,"ADESATT",Septembre!$D$2:$D$747)</f>
        <v>0</v>
      </c>
      <c r="L36" s="84">
        <f>SUMIF(Octobre!$G$2:$G$712,"ADESATT",Octobre!$D$2:$D$712)</f>
        <v>0</v>
      </c>
      <c r="M36" s="84">
        <f>SUMIF(Novembre!$G$2:$G$745,"ADESATT",Novembre!$D$2:$D$745)</f>
        <v>0</v>
      </c>
      <c r="N36" s="84">
        <f>SUMIF(Décembre!$G$2:$G$873,"ADESATT",Décembre!$D$2:$D$873)</f>
        <v>0</v>
      </c>
      <c r="P36" s="16">
        <f t="shared" si="3"/>
        <v>559</v>
      </c>
    </row>
    <row r="37" spans="2:16" ht="18" customHeight="1" x14ac:dyDescent="0.35">
      <c r="B37" s="15" t="s">
        <v>70</v>
      </c>
      <c r="C37" s="84">
        <f>SUMIF(Janvier!$G$2:$G$831,"ATLAS",Janvier!$D$2:$D$831)</f>
        <v>0</v>
      </c>
      <c r="D37" s="84">
        <f>SUMIF(Février!$G$2:$G$826,"ATLAS",Février!$D$2:$D$826)</f>
        <v>0</v>
      </c>
      <c r="E37" s="84">
        <f>SUMIF(Mars!$G$2:$G$808,"ATLAS",Mars!$D$2:$D$808)</f>
        <v>1678.09</v>
      </c>
      <c r="F37" s="84">
        <f>SUMIF(Avril!$G$2:$G$805,"ATLAS",Avril!$D$2:$D$805)</f>
        <v>0</v>
      </c>
      <c r="G37" s="84">
        <f>SUMIF(Mai!$G$2:$G$733,"ATLAS",Mai!$D$2:$D$733)</f>
        <v>0</v>
      </c>
      <c r="H37" s="84">
        <f>SUMIF(Juin!$G$2:$G$805,"ATLAS",Juin!$D$2:$D$805)</f>
        <v>0</v>
      </c>
      <c r="I37" s="84">
        <f>SUMIF(Juillet!$G$2:$G$737,"ATLAS",Juillet!$D$2:$D$737)</f>
        <v>0</v>
      </c>
      <c r="J37" s="84">
        <f>SUMIF(Aout!$G$2:$G$805,"ATLAS",Aout!$D$2:$D$805)</f>
        <v>0</v>
      </c>
      <c r="K37" s="84">
        <f>SUMIF(Septembre!$G$2:$G$747,"ATLAS",Septembre!$D$2:$D$747)</f>
        <v>0</v>
      </c>
      <c r="L37" s="84">
        <f>SUMIF(Octobre!$G$2:$G$712,"ATLAS",Octobre!$D$2:$D$712)</f>
        <v>0</v>
      </c>
      <c r="M37" s="84">
        <f>SUMIF(Novembre!$G$2:$G$745,"ATLAS",Novembre!$D$2:$D$745)</f>
        <v>0</v>
      </c>
      <c r="N37" s="84">
        <f>SUMIF(Décembre!$G$2:$G$873,"ATLAS",Décembre!$D$2:$D$873)</f>
        <v>0</v>
      </c>
      <c r="P37" s="16">
        <f t="shared" ref="P37" si="9">SUM(C37:N37)</f>
        <v>1678.09</v>
      </c>
    </row>
    <row r="38" spans="2:16" ht="18" customHeight="1" x14ac:dyDescent="0.35">
      <c r="B38" s="15" t="s">
        <v>67</v>
      </c>
      <c r="C38" s="84">
        <f>SUMIF(Janvier!$G$2:$G$831,"Docusign",Janvier!$D$2:$D$831)</f>
        <v>0</v>
      </c>
      <c r="D38" s="84">
        <f>SUMIF(Février!$G$2:$G$826,"Docusign",Février!$D$2:$D$826)</f>
        <v>0</v>
      </c>
      <c r="E38" s="84">
        <f>SUMIF(Mars!$G$2:$G$808,"Docusign",Mars!$D$2:$D$808)</f>
        <v>0</v>
      </c>
      <c r="F38" s="84">
        <f>SUMIF(Avril!$G$2:$G$805,"Docusign",Avril!$D$2:$D$805)</f>
        <v>0</v>
      </c>
      <c r="G38" s="84">
        <f>SUMIF(Mai!$G$2:$G$733,"Docusign",Mai!$D$2:$D$733)</f>
        <v>0</v>
      </c>
      <c r="H38" s="84">
        <f>SUMIF(Juin!$G$2:$G$805,"Docusign",Juin!$D$2:$D$805)</f>
        <v>19.899999999999999</v>
      </c>
      <c r="I38" s="84">
        <f>SUMIF(Juillet!$G$2:$G$737,"Docusign",Juillet!$D$2:$D$737)</f>
        <v>33.1</v>
      </c>
      <c r="J38" s="84">
        <f>SUMIF(Aout!$G$2:$G$805,"Docusign",Aout!$D$2:$D$805)</f>
        <v>6.6</v>
      </c>
      <c r="K38" s="84">
        <f>SUMIF(Septembre!$G$2:$G$747,"Docusign",Septembre!$D$2:$D$747)</f>
        <v>16.600000000000001</v>
      </c>
      <c r="L38" s="84">
        <f>SUMIF(Octobre!$G$2:$G$712,"Docusign",Octobre!$D$2:$D$712)</f>
        <v>0</v>
      </c>
      <c r="M38" s="84">
        <f>SUMIF(Novembre!$G$2:$G$745,"Docusign",Novembre!$D$2:$D$745)</f>
        <v>0</v>
      </c>
      <c r="N38" s="84">
        <f>SUMIF(Décembre!$G$2:$G$873,"Docusign",Décembre!$D$2:$D$873)</f>
        <v>0</v>
      </c>
      <c r="P38" s="16">
        <f t="shared" si="3"/>
        <v>76.2</v>
      </c>
    </row>
    <row r="39" spans="2:16" ht="18" customHeight="1" x14ac:dyDescent="0.35">
      <c r="B39" s="15" t="s">
        <v>68</v>
      </c>
      <c r="C39" s="84">
        <f>SUMIF(Janvier!$G$2:$G$831,"LEGALPLACE",Janvier!$D$2:$D$831)</f>
        <v>0</v>
      </c>
      <c r="D39" s="84">
        <f>SUMIF(Février!$G$2:$G$826,"LEGALPLACE",Février!$D$2:$D$826)</f>
        <v>0</v>
      </c>
      <c r="E39" s="84">
        <f>SUMIF(Mars!$G$2:$G$808,"LEGALPLACE",Mars!$D$2:$D$808)</f>
        <v>0</v>
      </c>
      <c r="F39" s="84">
        <f>SUMIF(Avril!$G$2:$G$805,"LEGALPLACE",Avril!$D$2:$D$805)</f>
        <v>0</v>
      </c>
      <c r="G39" s="84">
        <f>SUMIF(Mai!$G$2:$G$733,"LEGALPLACE",Mai!$D$2:$D$733)</f>
        <v>0</v>
      </c>
      <c r="H39" s="84">
        <f>SUMIF(Juin!$G$2:$G$805,"LEGALPLACE",Juin!$D$2:$D$805)</f>
        <v>0</v>
      </c>
      <c r="I39" s="84">
        <f>SUMIF(Juillet!$G$2:$G$737,"LEGALPLACE",Juillet!$D$2:$D$737)</f>
        <v>0</v>
      </c>
      <c r="J39" s="84">
        <f>SUMIF(Aout!$G$2:$G$805,"LEGALPLACE",Aout!$D$2:$D$805)</f>
        <v>0</v>
      </c>
      <c r="K39" s="84">
        <f>SUMIF(Septembre!$G$2:$G$747,"LEGALPLACE",Septembre!$D$2:$D$747)</f>
        <v>0</v>
      </c>
      <c r="L39" s="84">
        <f>SUMIF(Octobre!$G$2:$G$712,"LEGALPLACE",Octobre!$D$2:$D$712)</f>
        <v>0</v>
      </c>
      <c r="M39" s="84">
        <f>SUMIF(Novembre!$G$2:$G$745,"LEGALPLACE",Novembre!$D$2:$D$745)</f>
        <v>0</v>
      </c>
      <c r="N39" s="84">
        <f>SUMIF(Décembre!$G$2:$G$873,"LEGALPLACE",Décembre!$D$2:$D$873)</f>
        <v>0</v>
      </c>
      <c r="P39" s="16">
        <f t="shared" si="3"/>
        <v>0</v>
      </c>
    </row>
    <row r="40" spans="2:16" ht="18" customHeight="1" x14ac:dyDescent="0.35">
      <c r="B40" s="15" t="s">
        <v>71</v>
      </c>
      <c r="C40" s="84">
        <f>SUMIF(Janvier!$G$2:$G$831,"LEGALSTART",Janvier!$D$2:$D$831)</f>
        <v>0</v>
      </c>
      <c r="D40" s="84">
        <f>SUMIF(Février!$G$2:$G$826,"LEGALSTART",Février!$D$2:$D$826)</f>
        <v>0</v>
      </c>
      <c r="E40" s="84">
        <f>SUMIF(Mars!$G$2:$G$808,"LEGALSTART",Mars!$D$2:$D$808)</f>
        <v>0</v>
      </c>
      <c r="F40" s="84">
        <f>SUMIF(Avril!$G$2:$G$805,"LEGALSTART",Avril!$D$2:$D$805)</f>
        <v>0</v>
      </c>
      <c r="G40" s="84">
        <f>SUMIF(Mai!$G$2:$G$733,"LEGALSTART",Mai!$D$2:$D$733)</f>
        <v>0</v>
      </c>
      <c r="H40" s="84">
        <f>SUMIF(Juin!$G$2:$G$805,"LEGALSTART",Juin!$D$2:$D$805)</f>
        <v>0</v>
      </c>
      <c r="I40" s="84">
        <f>SUMIF(Juillet!$G$2:$G$737,"LEGALSTART",Juillet!$D$2:$D$737)</f>
        <v>0</v>
      </c>
      <c r="J40" s="84">
        <f>SUMIF(Aout!$G$2:$G$805,"LEGALSTART",Aout!$D$2:$D$805)</f>
        <v>0</v>
      </c>
      <c r="K40" s="84">
        <f>SUMIF(Septembre!$G$2:$G$747,"LEGALSTART",Septembre!$D$2:$D$747)</f>
        <v>0</v>
      </c>
      <c r="L40" s="84">
        <f>SUMIF(Octobre!$G$2:$G$712,"LEGALSTART",Octobre!$D$2:$D$712)</f>
        <v>0</v>
      </c>
      <c r="M40" s="84">
        <f>SUMIF(Novembre!$G$2:$G$745,"LEGALSTART",Novembre!$D$2:$D$745)</f>
        <v>0</v>
      </c>
      <c r="N40" s="84">
        <f>SUMIF(Décembre!$G$2:$G$873,"LEGALSTART",Décembre!$D$2:$D$873)</f>
        <v>0</v>
      </c>
      <c r="P40" s="16">
        <f t="shared" ref="P40" si="10">SUM(C40:N40)</f>
        <v>0</v>
      </c>
    </row>
    <row r="41" spans="2:16" ht="13.5" customHeight="1" x14ac:dyDescent="0.35"/>
    <row r="42" spans="2:16" ht="19.5" customHeight="1" x14ac:dyDescent="0.35">
      <c r="B42" s="11" t="s">
        <v>12</v>
      </c>
      <c r="C42" s="12">
        <f>SUMIF(Janvier!$G$2:$G$859,"Achats",Janvier!$D$2:$D$859)</f>
        <v>1193.73</v>
      </c>
      <c r="D42" s="12">
        <f>SUMIF(Février!$G$2:$G$878,"Achats",Février!$D$2:$D$878)</f>
        <v>5575.84</v>
      </c>
      <c r="E42" s="12">
        <f>SUMIF(Mars!$G$2:$G$743,"Achats",Mars!$D$2:$D$743)</f>
        <v>2208.23</v>
      </c>
      <c r="F42" s="12">
        <f>SUMIF(Avril!$G$2:$G$824,"Achats",Avril!$D$2:$D$824)</f>
        <v>2038</v>
      </c>
      <c r="G42" s="12">
        <f ca="1">SUMIF(Mai!$G$2:$G$746,"Achats",Mai!$D$2:$D$741)</f>
        <v>2747.42</v>
      </c>
      <c r="H42" s="12">
        <f>SUMIF(Juin!$G$2:$G$796,"Achats",Juin!$D$2:$D$796)</f>
        <v>2267</v>
      </c>
      <c r="I42" s="12">
        <f>SUMIF(Juillet!$G$2:$G$716,"Achats",Juillet!$D$2:$D$716)</f>
        <v>4752.3899999999994</v>
      </c>
      <c r="J42" s="12">
        <f>SUMIF(Aout!$G$2:$G$783,"Achats",Aout!$D$2:$D$783)</f>
        <v>587.45000000000005</v>
      </c>
      <c r="K42" s="12">
        <f>SUMIF(Septembre!$G$2:$G$726,"Achats",Septembre!$D$2:$D$726)</f>
        <v>2973.7000000000003</v>
      </c>
      <c r="L42" s="12">
        <f>SUMIF(Octobre!$G$2:$G$713,"Achats",Octobre!$D$2:$D$713)</f>
        <v>0</v>
      </c>
      <c r="M42" s="12">
        <f>SUMIF(Novembre!$G$2:$G$826,"Achats",Novembre!$D$2:$D$826)</f>
        <v>0</v>
      </c>
      <c r="N42" s="12">
        <f>SUMIF(Décembre!$G$2:$G$956,"Achats",Décembre!$D$2:$D$956)</f>
        <v>0</v>
      </c>
      <c r="P42" s="12">
        <f t="shared" ref="P42:P47" ca="1" si="11">SUM(C42:N42)</f>
        <v>24343.760000000002</v>
      </c>
    </row>
    <row r="43" spans="2:16" ht="19.5" customHeight="1" x14ac:dyDescent="0.35">
      <c r="B43" s="79" t="s">
        <v>56</v>
      </c>
      <c r="C43" s="12">
        <f>SUMIF(Janvier!$G$2:$G$912,"Acompte",Janvier!$D$2:$D$912)-SUMIF(Janvier!$G$2:$G$991,"Acompte",Janvier!$E$2:$E$991)</f>
        <v>3000</v>
      </c>
      <c r="D43" s="12">
        <f>SUMIF(Février!$G$2:$G$907,"Acompte",Février!$D$2:$D$907)-SUMIF(Février!$G$2:$G$991,"Acompte",Février!$E$2:$E$991)</f>
        <v>11000</v>
      </c>
      <c r="E43" s="12">
        <f>SUMIF(Mars!$G$2:$G$889,"Acompte",Mars!$D$2:$D$889)-SUMIF(Mars!$G$2:$G$991,"Acompte",Mars!$E$2:$E$991)</f>
        <v>5000</v>
      </c>
      <c r="F43" s="12">
        <f>SUMIF(Avril!$G$2:$G$886,"Acompte",Avril!$D$2:$D$886)-SUMIF(Avril!$G$2:$G$991,"Acompte",Avril!$E$2:$E$991)</f>
        <v>6100</v>
      </c>
      <c r="G43" s="12">
        <f>SUMIF(Mai!$G$2:$G$814,"Acompte",Mai!$D$2:$D$814)-SUMIF(Mai!$G$2:$G$991,"Acompte",Mai!$E$2:$E$991)</f>
        <v>0</v>
      </c>
      <c r="H43" s="12">
        <f>SUMIF(Juin!$G$2:$G$886,"Acompte",Juin!$D$2:$D$886)-SUMIF(Juin!$G$2:$G$987,"Acompte",Juin!$E$2:$E$987)</f>
        <v>0</v>
      </c>
      <c r="I43" s="12">
        <f>SUMIF(Juillet!$G$2:$G$818,"Acompte",Juillet!$D$2:$D$818)-SUMIF(Juillet!$G$2:$G$1010,"Acompte",Juillet!$E$2:$E$1010)</f>
        <v>5500</v>
      </c>
      <c r="J43" s="12">
        <f>SUMIF(Aout!$G$2:$G$886,"Acompte",Aout!$D$2:$D$886)-SUMIF(Aout!$G$2:$G$990,"Acompte",Aout!$E$2:$E$990)</f>
        <v>3500</v>
      </c>
      <c r="K43" s="12">
        <f>SUMIF(Septembre!$G$2:$G$828,"Acompte",Septembre!$D$2:$D$828)-SUMIF(Septembre!$G$2:$G$992,"Acompte",Septembre!$E$2:$E$992)</f>
        <v>2540</v>
      </c>
      <c r="L43" s="12">
        <f>SUMIF(Octobre!$G$2:$G$712,"Acompte",Octobre!$D$2:$D$712)-SUMIF(Octobre!$G$2:$G$910,"Acompte",Octobre!$E$2:$E$910)</f>
        <v>0</v>
      </c>
      <c r="M43" s="12">
        <f>SUMIF(Novembre!$G$2:$G$826,"Acompte",Novembre!$D$2:$D$826)-SUMIF(Novembre!$G$2:$G$991,"Acompte",Novembre!$E$2:$E$991)</f>
        <v>0</v>
      </c>
      <c r="N43" s="12">
        <f>SUMIF(Décembre!$G$2:$G$954,"Acompte",Décembre!$D$2:$D$954)-SUMIF(Décembre!$G$2:$G$991,"Acompte",Décembre!$E$2:$E$991)</f>
        <v>0</v>
      </c>
      <c r="P43" s="12">
        <f t="shared" si="11"/>
        <v>36640</v>
      </c>
    </row>
    <row r="44" spans="2:16" ht="18" customHeight="1" x14ac:dyDescent="0.35">
      <c r="B44" s="11" t="s">
        <v>61</v>
      </c>
      <c r="C44" s="12">
        <f>SUMIF(Janvier!$G$2:$G$859,"Frais Km",Janvier!$D$2:$D$859)</f>
        <v>16368.170000000002</v>
      </c>
      <c r="D44" s="12">
        <f>SUMIF(Février!$G$2:$G$878,"Frais Km",Février!$D$2:$D$878)</f>
        <v>11930.949999999999</v>
      </c>
      <c r="E44" s="12">
        <f>SUMIF(Mars!$G$2:$G$743,"Frais Km",Mars!$D$2:$D$743)</f>
        <v>10237.56</v>
      </c>
      <c r="F44" s="12">
        <f>SUMIF(Avril!$G$2:$G$824,"Frais Km",Avril!$D$2:$D$824)</f>
        <v>10894.530000000002</v>
      </c>
      <c r="G44" s="12">
        <f ca="1">SUMIF(Mai!$G$2:$G$746,"Frais Km",Mai!$D$2:$D$741)</f>
        <v>9981.6299999999992</v>
      </c>
      <c r="H44" s="12">
        <f>SUMIF(Juin!$G$2:$G$796,"Frais Km",Juin!$D$2:$D$796)</f>
        <v>15170.28</v>
      </c>
      <c r="I44" s="12">
        <f>SUMIF(Juillet!$G$2:$G$716,"Frais Km",Juillet!$D$2:$D$716)</f>
        <v>20794.670000000006</v>
      </c>
      <c r="J44" s="12">
        <f>SUMIF(Aout!$G$2:$G$783,"Frais Km",Aout!$D$2:$D$783)</f>
        <v>9333.1700000000019</v>
      </c>
      <c r="K44" s="12">
        <f>SUMIF(Septembre!$G$2:$G$726,"Frais Km",Septembre!$D$2:$D$726)</f>
        <v>0</v>
      </c>
      <c r="L44" s="12">
        <f>SUMIF(Octobre!$G$2:$G$713,"Frais Km",Octobre!$D$2:$D$713)</f>
        <v>0</v>
      </c>
      <c r="M44" s="12">
        <f>SUMIF(Novembre!$G$2:$G$826,"Frais Km",Novembre!$D$2:$D$826)</f>
        <v>0</v>
      </c>
      <c r="N44" s="12">
        <f>SUMIF(Décembre!$G$2:$G$956,"Frais Km",Décembre!$D$2:$D$956)</f>
        <v>0</v>
      </c>
      <c r="P44" s="12">
        <f t="shared" ca="1" si="11"/>
        <v>104710.96</v>
      </c>
    </row>
    <row r="45" spans="2:16" ht="18" customHeight="1" x14ac:dyDescent="0.35">
      <c r="B45" s="11" t="s">
        <v>13</v>
      </c>
      <c r="C45" s="12">
        <f>SUMIF(Janvier!$G$2:$G$859,"Salaire",Janvier!$D$2:$D$859)</f>
        <v>232515.14999999997</v>
      </c>
      <c r="D45" s="12">
        <f>SUMIF(Février!$G$2:$G$878,"Salaire",Février!$D$2:$D$878)</f>
        <v>198436.36000000004</v>
      </c>
      <c r="E45" s="12">
        <f>SUMIF(Mars!$G$2:$G$743,"Salaire",Mars!$D$2:$D$743)</f>
        <v>192230.00000000006</v>
      </c>
      <c r="F45" s="12">
        <f>SUMIF(Avril!$G$2:$G$824,"Salaire",Avril!$D$2:$D$824)</f>
        <v>226939.73</v>
      </c>
      <c r="G45" s="12">
        <f ca="1">SUMIF(Mai!$G$2:$G$746,"Salaire",Mai!$D$2:$D$741)</f>
        <v>209364.96000000005</v>
      </c>
      <c r="H45" s="12">
        <f>SUMIF(Juin!$G$2:$G$796,"Salaire",Juin!$D$2:$D$796)</f>
        <v>210855.15</v>
      </c>
      <c r="I45" s="12">
        <f>SUMIF(Juillet!$G$2:$G$716,"Salaire",Juillet!$D$2:$D$716)</f>
        <v>206200.81000000003</v>
      </c>
      <c r="J45" s="12">
        <f>SUMIF(Aout!$G$2:$G$783,"Salaire",Aout!$D$2:$D$783)</f>
        <v>222945.93000000005</v>
      </c>
      <c r="K45" s="12">
        <f>SUMIF(Septembre!$G$2:$G$726,"Salaire",Septembre!$D$2:$D$726)</f>
        <v>2766.13</v>
      </c>
      <c r="L45" s="12">
        <f>SUMIF(Octobre!$G$2:$G$713,"Salaire",Octobre!$D$2:$D$713)</f>
        <v>0</v>
      </c>
      <c r="M45" s="12">
        <f>SUMIF(Novembre!$G$2:$G$826,"Salaire",Novembre!$D$2:$D$826)</f>
        <v>0</v>
      </c>
      <c r="N45" s="12">
        <f>SUMIF(Décembre!$G$2:$G$956,"Salaire",Décembre!$D$2:$D$956)</f>
        <v>0</v>
      </c>
      <c r="P45" s="12">
        <f t="shared" ca="1" si="11"/>
        <v>1702254.2199999997</v>
      </c>
    </row>
    <row r="46" spans="2:16" ht="18" customHeight="1" x14ac:dyDescent="0.35">
      <c r="B46" s="11" t="s">
        <v>43</v>
      </c>
      <c r="C46" s="12">
        <f>SUMIF(Janvier!$G$2:$G$859,"Interessement",Janvier!$D$2:$D$859)</f>
        <v>10442.049999999999</v>
      </c>
      <c r="D46" s="12">
        <f>SUMIF(Février!$G$2:$G$878,"Interessement",Février!$D$2:$D$878)</f>
        <v>0</v>
      </c>
      <c r="E46" s="12">
        <f>SUMIF(Mars!$G$2:$G$743,"Interessement",Mars!$D$2:$D$743)</f>
        <v>25246.720000000001</v>
      </c>
      <c r="F46" s="12">
        <f>SUMIF(Avril!$G$2:$G$824,"Interessement",Avril!$D$2:$D$824)</f>
        <v>0</v>
      </c>
      <c r="G46" s="12">
        <f ca="1">SUMIF(Mai!$G$2:$G$746,"Interessement",Mai!$D$2:$D$741)</f>
        <v>0</v>
      </c>
      <c r="H46" s="12">
        <f>SUMIF(Juin!$G$2:$G$796,"Interessement",Juin!$D$2:$D$796)</f>
        <v>7251.99</v>
      </c>
      <c r="I46" s="12">
        <f>SUMIF(Juillet!$G$2:$G$716,"Interessement",Juillet!$D$2:$D$716)</f>
        <v>0</v>
      </c>
      <c r="J46" s="12">
        <f>SUMIF(Aout!$G$2:$G$783,"Interessement",Aout!$D$2:$D$783)</f>
        <v>0</v>
      </c>
      <c r="K46" s="12">
        <f>SUMIF(Septembre!$G$2:$G$726,"Interessement",Septembre!$D$2:$D$726)</f>
        <v>0</v>
      </c>
      <c r="L46" s="12">
        <f>SUMIF(Octobre!$G$2:$G$713,"Interessement",Octobre!$D$2:$D$713)</f>
        <v>0</v>
      </c>
      <c r="M46" s="12">
        <f>SUMIF(Novembre!$G$2:$G$826,"Interessement",Novembre!$D$2:$D$826)</f>
        <v>0</v>
      </c>
      <c r="N46" s="12">
        <f>SUMIF(Décembre!$G$2:$G$956,"Interessement",Décembre!$D$2:$D$956)</f>
        <v>0</v>
      </c>
      <c r="P46" s="12">
        <f t="shared" ca="1" si="11"/>
        <v>42940.76</v>
      </c>
    </row>
    <row r="47" spans="2:16" ht="18" customHeight="1" x14ac:dyDescent="0.35">
      <c r="B47" s="11" t="s">
        <v>72</v>
      </c>
      <c r="C47" s="12">
        <f>SUMIF(Janvier!$G$2:$G$859,"Frais Refacturer",Janvier!$D$2:$D$859)</f>
        <v>0</v>
      </c>
      <c r="D47" s="12">
        <f>SUMIF(Février!$G$2:$G$878,"Frais Refacturer",Février!$D$2:$D$878)</f>
        <v>0</v>
      </c>
      <c r="E47" s="12">
        <f>SUMIF(Mars!$G$2:$G$743,"Frais Refacturer",Mars!$D$2:$D$743)</f>
        <v>88.76</v>
      </c>
      <c r="F47" s="12">
        <f>SUMIF(Avril!$G$2:$G$824,"Frais Refacturer",Avril!$D$2:$D$824)</f>
        <v>0</v>
      </c>
      <c r="G47" s="12">
        <f ca="1">SUMIF(Mai!$G$2:$G$746,"Frais Refacturer",Mai!$D$2:$D$741)</f>
        <v>0</v>
      </c>
      <c r="H47" s="12">
        <f>SUMIF(Juin!$G$2:$G$796,"Frais Refacturer",Juin!$D$2:$D$796)</f>
        <v>0</v>
      </c>
      <c r="I47" s="12">
        <f>SUMIF(Juillet!$G$2:$G$716,"Frais Refacturer",Juillet!$D$2:$D$716)</f>
        <v>39.730000000000004</v>
      </c>
      <c r="J47" s="12">
        <f>SUMIF(Aout!$G$2:$G$783,"Frais Refacturer",Aout!$D$2:$D$783)</f>
        <v>314.74</v>
      </c>
      <c r="K47" s="12">
        <f>SUMIF(Septembre!$G$2:$G$726,"Frais Refacturer",Septembre!$D$2:$D$726)</f>
        <v>0</v>
      </c>
      <c r="L47" s="12">
        <f>SUMIF(Octobre!$G$2:$G$713,"Frais Refacturer",Octobre!$D$2:$D$713)</f>
        <v>0</v>
      </c>
      <c r="M47" s="12">
        <f>SUMIF(Novembre!$G$2:$G$826,"Frais Refacturer",Novembre!$D$2:$D$826)</f>
        <v>0</v>
      </c>
      <c r="N47" s="12">
        <f>SUMIF(Décembre!$G$2:$G$956,"Frais Refacturer",Décembre!$D$2:$D$956)</f>
        <v>0</v>
      </c>
      <c r="P47" s="12">
        <f t="shared" ca="1" si="11"/>
        <v>443.23</v>
      </c>
    </row>
    <row r="48" spans="2:16" ht="18" customHeight="1" x14ac:dyDescent="0.35">
      <c r="B48" s="11" t="s">
        <v>74</v>
      </c>
      <c r="C48" s="12">
        <f>SUMIF(Janvier!$G$2:$G$859,"creche",Janvier!$D$2:$D$859)</f>
        <v>2909.1</v>
      </c>
      <c r="D48" s="12">
        <f>SUMIF(Février!$G$2:$G$878,"creche",Février!$D$2:$D$878)</f>
        <v>2909.1</v>
      </c>
      <c r="E48" s="12">
        <f>SUMIF(Mars!$G$2:$G$743,"creche",Mars!$D$2:$D$743)</f>
        <v>2909.1</v>
      </c>
      <c r="F48" s="12">
        <f>SUMIF(Avril!$G$2:$G$824,"creche",Avril!$D$2:$D$824)</f>
        <v>2909.1</v>
      </c>
      <c r="G48" s="12">
        <f ca="1">SUMIF(Mai!$G$2:$G$746,"creche",Mai!$D$2:$D$741)</f>
        <v>2909.1</v>
      </c>
      <c r="H48" s="12">
        <f>SUMIF(Juin!$G$2:$G$796,"creche",Juin!$D$2:$D$796)</f>
        <v>2909.1</v>
      </c>
      <c r="I48" s="12">
        <f>SUMIF(Juillet!$G$2:$G$716,"creche",Juillet!$D$2:$D$716)</f>
        <v>6454.5599999999995</v>
      </c>
      <c r="J48" s="12">
        <f>SUMIF(Aout!$G$2:$G$783,"creche",Aout!$D$2:$D$783)</f>
        <v>0</v>
      </c>
      <c r="K48" s="12">
        <f>SUMIF(Septembre!$G$2:$G$726,"creche",Septembre!$D$2:$D$726)</f>
        <v>727.27</v>
      </c>
      <c r="L48" s="12">
        <f>SUMIF(Octobre!$G$2:$G$713,"creche",Octobre!$D$2:$D$713)</f>
        <v>0</v>
      </c>
      <c r="M48" s="12">
        <f>SUMIF(Novembre!$G$2:$G$826,"creche",Novembre!$D$2:$D$826)</f>
        <v>0</v>
      </c>
      <c r="N48" s="12">
        <f>SUMIF(Décembre!$G$2:$G$956,"creche",Décembre!$D$2:$D$956)</f>
        <v>0</v>
      </c>
      <c r="P48" s="12">
        <f t="shared" ref="P48" ca="1" si="12">SUM(C48:N48)</f>
        <v>24636.429999999997</v>
      </c>
    </row>
    <row r="49" spans="1:18" ht="13.5" customHeight="1" thickBot="1" x14ac:dyDescent="0.4">
      <c r="R49" s="33" t="s">
        <v>44</v>
      </c>
    </row>
    <row r="50" spans="1:18" ht="18" customHeight="1" x14ac:dyDescent="0.35">
      <c r="A50" s="134" t="s">
        <v>55</v>
      </c>
      <c r="B50" s="13" t="s">
        <v>16</v>
      </c>
      <c r="C50" s="14">
        <f>SUMIF(Janvier!$G$2:$G$859,"Urssaf",Janvier!$D$2:$D$859)</f>
        <v>102847</v>
      </c>
      <c r="D50" s="14">
        <f>SUMIF(Février!$G$2:$G$878,"Urssaf",Février!$D$2:$D$878)</f>
        <v>100159</v>
      </c>
      <c r="E50" s="14">
        <f>SUMIF(Mars!$G$2:$G$743,"Urssaf",Mars!$D$2:$D$743)</f>
        <v>96760</v>
      </c>
      <c r="F50" s="14">
        <f>SUMIF(Avril!$G$2:$G$824,"Urssaf",Avril!$D$2:$D$824)</f>
        <v>93637</v>
      </c>
      <c r="G50" s="14">
        <f ca="1">SUMIF(Mai!$G$2:$G$746,"Urssaf",Mai!$D$2:$D$741)</f>
        <v>106060</v>
      </c>
      <c r="H50" s="14">
        <f>SUMIF(Juin!$G$2:$G$796,"Urssaf",Juin!$D$2:$D$796)</f>
        <v>102233</v>
      </c>
      <c r="I50" s="14">
        <f>SUMIF(Juillet!$G$2:$G$716,"Urssaf",Juillet!$D$2:$D$716)</f>
        <v>100716</v>
      </c>
      <c r="J50" s="14">
        <f>SUMIF(Aout!$G$2:$G$783,"Urssaf",Aout!$D$2:$D$783)</f>
        <v>102332</v>
      </c>
      <c r="K50" s="14">
        <f>SUMIF(Septembre!$G$2:$G$726,"Urssaf",Septembre!$D$2:$D$726)</f>
        <v>99256</v>
      </c>
      <c r="L50" s="14">
        <f>SUMIF(Octobre!$G$2:$G$713,"Urssaf",Octobre!$D$2:$D$713)</f>
        <v>0</v>
      </c>
      <c r="M50" s="14">
        <f>SUMIF(Novembre!$G$2:$G$826,"Urssaf",Novembre!$D$2:$D$826)</f>
        <v>0</v>
      </c>
      <c r="N50" s="14">
        <f>SUMIF(Décembre!$G$2:$G$956,"Urssaf",Décembre!$D$2:$D$956)</f>
        <v>0</v>
      </c>
      <c r="P50" s="14">
        <f ca="1">SUM(D50:N50)</f>
        <v>801153</v>
      </c>
      <c r="R50" s="34">
        <f ca="1">P50-P56</f>
        <v>99253</v>
      </c>
    </row>
    <row r="51" spans="1:18" ht="18" customHeight="1" x14ac:dyDescent="0.35">
      <c r="A51" s="135"/>
      <c r="B51" s="13" t="s">
        <v>18</v>
      </c>
      <c r="C51" s="14">
        <f>SUMIF(Janvier!$G$2:$G$859,"Retraite",Janvier!$D$2:$D$859)</f>
        <v>35105.230000000003</v>
      </c>
      <c r="D51" s="14">
        <f>SUMIF(Février!$G$2:$G$878,"Retraite",Février!$D$2:$D$878)</f>
        <v>33437.160000000003</v>
      </c>
      <c r="E51" s="14">
        <f>SUMIF(Mars!$G$2:$G$743,"Retraite",Mars!$D$2:$D$743)</f>
        <v>32436.12</v>
      </c>
      <c r="F51" s="14">
        <f>SUMIF(Avril!$G$2:$G$824,"Retraite",Avril!$D$2:$D$824)</f>
        <v>31358.66</v>
      </c>
      <c r="G51" s="14">
        <f ca="1">SUMIF(Mai!$G$2:$G$746,"Retraite",Mai!$D$2:$D$741)</f>
        <v>32127.919999999998</v>
      </c>
      <c r="H51" s="14">
        <f>SUMIF(Juin!$G$2:$G$796,"Retraite",Juin!$D$2:$D$796)</f>
        <v>33612.870000000003</v>
      </c>
      <c r="I51" s="14">
        <f>SUMIF(Juillet!$G$2:$G$716,"Retraite",Juillet!$D$2:$D$716)</f>
        <v>32715.99</v>
      </c>
      <c r="J51" s="14">
        <f>SUMIF(Aout!$G$2:$G$783,"Retraite",Aout!$D$2:$D$783)</f>
        <v>33707.99</v>
      </c>
      <c r="K51" s="14">
        <f>SUMIF(Septembre!$G$2:$G$726,"Retraite",Septembre!$D$2:$D$726)</f>
        <v>0</v>
      </c>
      <c r="L51" s="14">
        <f>SUMIF(Octobre!$G$2:$G$713,"Retraite",Octobre!$D$2:$D$713)</f>
        <v>0</v>
      </c>
      <c r="M51" s="14">
        <f>SUMIF(Novembre!$G$2:$G$826,"Retraite",Novembre!$D$2:$D$826)</f>
        <v>0</v>
      </c>
      <c r="N51" s="14">
        <f>SUMIF(Décembre!$G$2:$G$956,"Retraite",Décembre!$D$2:$D$956)</f>
        <v>0</v>
      </c>
      <c r="P51" s="14">
        <f ca="1">SUM(D51:N51)</f>
        <v>229396.71</v>
      </c>
      <c r="R51" s="34">
        <f ca="1">P51-P57</f>
        <v>0</v>
      </c>
    </row>
    <row r="52" spans="1:18" ht="18" customHeight="1" x14ac:dyDescent="0.35">
      <c r="A52" s="135"/>
      <c r="B52" s="13" t="s">
        <v>11</v>
      </c>
      <c r="C52" s="14">
        <f>SUMIF(Janvier!$G$2:$G$859,"Prévoyance",Janvier!$D$2:$D$859)</f>
        <v>9894.25</v>
      </c>
      <c r="D52" s="14">
        <f>SUMIF(Février!$G$2:$G$878,"Prévoyance",Février!$D$2:$D$878)</f>
        <v>0</v>
      </c>
      <c r="E52" s="14">
        <f>SUMIF(Mars!$G$2:$G$743,"Prévoyance",Mars!$D$2:$D$743)</f>
        <v>0</v>
      </c>
      <c r="F52" s="14">
        <f>SUMIF(Avril!$G$2:$G$824,"Prévoyance",Avril!$D$2:$D$824)</f>
        <v>9246.43</v>
      </c>
      <c r="G52" s="14">
        <f ca="1">SUMIF(Mai!$G$2:$G$746,"Prévoyance",Mai!$D$2:$D$741)</f>
        <v>0</v>
      </c>
      <c r="H52" s="14">
        <f>SUMIF(Juin!$G$2:$G$796,"Prévoyance",Juin!$D$2:$D$796)</f>
        <v>0</v>
      </c>
      <c r="I52" s="14">
        <f>SUMIF(Juillet!$G$2:$G$716,"Prévoyance",Juillet!$D$2:$D$716)</f>
        <v>0</v>
      </c>
      <c r="J52" s="14">
        <v>9526.74</v>
      </c>
      <c r="K52" s="14">
        <f>SUMIF(Septembre!$G$2:$G$726,"Prévoyance",Septembre!$D$2:$D$726)</f>
        <v>0</v>
      </c>
      <c r="L52" s="14">
        <f>SUMIF(Octobre!$G$2:$G$713,"Prévoyance",Octobre!$D$2:$D$713)</f>
        <v>0</v>
      </c>
      <c r="M52" s="14">
        <f>SUMIF(Novembre!$G$2:$G$826,"Prévoyance",Novembre!$D$2:$D$826)</f>
        <v>0</v>
      </c>
      <c r="N52" s="14">
        <f>SUMIF(Décembre!$G$2:$G$956,"Prévoyance",Décembre!$D$2:$D$956)</f>
        <v>0</v>
      </c>
      <c r="P52" s="14">
        <f ca="1">SUM(F52:N52)</f>
        <v>18773.169999999998</v>
      </c>
      <c r="R52" s="34">
        <f ca="1">P52-P58</f>
        <v>-3292.4500000000044</v>
      </c>
    </row>
    <row r="53" spans="1:18" ht="18" customHeight="1" x14ac:dyDescent="0.35">
      <c r="A53" s="135"/>
      <c r="B53" s="13" t="s">
        <v>23</v>
      </c>
      <c r="C53" s="14">
        <f>SUMIF(Janvier!$G$2:$G$859,"Mutuelle",Janvier!$D$2:$D$859)</f>
        <v>12171.6</v>
      </c>
      <c r="D53" s="14">
        <f>SUMIF(Février!$G$2:$G$878,"Mutuelle",Février!$D$2:$D$878)</f>
        <v>0</v>
      </c>
      <c r="E53" s="14">
        <f>SUMIF(Mars!$G$2:$G$743,"Mutuelle",Mars!$D$2:$D$743)</f>
        <v>0</v>
      </c>
      <c r="F53" s="14">
        <f>SUMIF(Avril!$G$2:$G$728,"Mutuelle",Avril!$D$2:$D$728)</f>
        <v>13514.24</v>
      </c>
      <c r="G53" s="14">
        <f ca="1">SUMIF(Mai!$G$2:$G$650,"Mutuelle",Mai!$D$2:$D$645)</f>
        <v>0</v>
      </c>
      <c r="H53" s="14">
        <f>SUMIF(Juin!$G$2:$G$796,"Mutuelle",Juin!$D$2:$D$796)</f>
        <v>0</v>
      </c>
      <c r="I53" s="14">
        <f>SUMIF(Juillet!$G$2:$G$716,"Mutuelle",Juillet!$D$2:$D$716)</f>
        <v>0</v>
      </c>
      <c r="J53" s="14">
        <v>14147.72</v>
      </c>
      <c r="K53" s="14">
        <f>SUMIF(Septembre!$G$2:$G$726,"Mutuelle",Septembre!$D$2:$D$726)</f>
        <v>0</v>
      </c>
      <c r="L53" s="14">
        <f>SUMIF(Octobre!$G$2:$G$713,"Mutuelle",Octobre!$D$2:$D$713)</f>
        <v>0</v>
      </c>
      <c r="M53" s="14">
        <f>SUMIF(Novembre!$G$2:$G$826,"Mutuelle",Novembre!$D$2:$D$826)</f>
        <v>0</v>
      </c>
      <c r="N53" s="14">
        <f>SUMIF(Décembre!$G$2:$G$956,"Mutuelle",Décembre!$D$2:$D$956)</f>
        <v>0</v>
      </c>
      <c r="P53" s="14">
        <f ca="1">SUM(E53:N53)</f>
        <v>27661.96</v>
      </c>
      <c r="R53" s="34">
        <f ca="1">P53-P59</f>
        <v>-4751.0999999999985</v>
      </c>
    </row>
    <row r="54" spans="1:18" ht="18" customHeight="1" thickBot="1" x14ac:dyDescent="0.4">
      <c r="A54" s="136"/>
      <c r="B54" s="13" t="s">
        <v>17</v>
      </c>
      <c r="C54" s="14">
        <f>SUMIF(Janvier!$G$2:$G$859,"PAS",Janvier!$D$2:$D$859)</f>
        <v>21291</v>
      </c>
      <c r="D54" s="14">
        <f>SUMIF(Février!$G$2:$G$878,"PAS",Février!$D$2:$D$878)</f>
        <v>15958</v>
      </c>
      <c r="E54" s="14">
        <f>SUMIF(Mars!$G$2:$G$743,"PAS",Mars!$D$2:$D$743)</f>
        <v>15311</v>
      </c>
      <c r="F54" s="14">
        <f>SUMIF(Avril!$G$2:$G$824,"PAS",Avril!$D$2:$D$824)</f>
        <v>15122</v>
      </c>
      <c r="G54" s="14">
        <f ca="1">SUMIF(Mai!$G$2:$G$746,"PAS",Mai!$D$2:$D$741)</f>
        <v>15131</v>
      </c>
      <c r="H54" s="14">
        <f>SUMIF(Juin!$G$2:$G$796,"PAS",Juin!$D$2:$D$796)</f>
        <v>15122</v>
      </c>
      <c r="I54" s="14">
        <f>SUMIF(Juillet!$G$2:$G$716,"PAS",Juillet!$D$2:$D$716)</f>
        <v>15119</v>
      </c>
      <c r="J54" s="14">
        <f>SUMIF(Aout!$G$2:$G$783,"PAS",Aout!$D$2:$D$783)</f>
        <v>16007</v>
      </c>
      <c r="K54" s="14">
        <f>SUMIF(Septembre!$G$2:$G$726,"PAS",Septembre!$D$2:$D$726)</f>
        <v>0</v>
      </c>
      <c r="L54" s="14">
        <f>SUMIF(Octobre!$G$2:$G$713,"PAS",Octobre!$D$2:$D$713)</f>
        <v>0</v>
      </c>
      <c r="M54" s="14">
        <f>SUMIF(Novembre!$G$2:$G$746,"PAS",Novembre!$D$2:$D$746)</f>
        <v>0</v>
      </c>
      <c r="N54" s="14">
        <f>SUMIF(Décembre!$G$2:$G$956,"PAS",Décembre!$D$2:$D$956)</f>
        <v>0</v>
      </c>
      <c r="P54" s="14">
        <f ca="1">SUM(D54:N54)</f>
        <v>107770</v>
      </c>
      <c r="R54" s="34">
        <f ca="1">P54-P60</f>
        <v>0.65999999998894054</v>
      </c>
    </row>
    <row r="55" spans="1:18" ht="15" thickBot="1" x14ac:dyDescent="0.4"/>
    <row r="56" spans="1:18" s="3" customFormat="1" ht="20.25" customHeight="1" x14ac:dyDescent="0.35">
      <c r="A56" s="131" t="s">
        <v>54</v>
      </c>
      <c r="B56" s="35" t="s">
        <v>45</v>
      </c>
      <c r="C56" s="74">
        <v>100164</v>
      </c>
      <c r="D56" s="74">
        <v>96757</v>
      </c>
      <c r="E56" s="74">
        <v>93637</v>
      </c>
      <c r="F56" s="74">
        <v>106060</v>
      </c>
      <c r="G56" s="74">
        <v>102233</v>
      </c>
      <c r="H56" s="74">
        <v>100717</v>
      </c>
      <c r="I56" s="74">
        <f>102331+1</f>
        <v>102332</v>
      </c>
      <c r="J56" s="74"/>
      <c r="K56" s="74"/>
      <c r="L56" s="36"/>
      <c r="M56" s="36"/>
      <c r="N56" s="46"/>
      <c r="P56" s="36">
        <f>SUM(C56:N56)</f>
        <v>701900</v>
      </c>
    </row>
    <row r="57" spans="1:18" s="3" customFormat="1" ht="20.25" customHeight="1" x14ac:dyDescent="0.35">
      <c r="A57" s="132"/>
      <c r="B57" s="35" t="s">
        <v>46</v>
      </c>
      <c r="C57" s="74">
        <v>33437.160000000003</v>
      </c>
      <c r="D57" s="74">
        <v>32436.12</v>
      </c>
      <c r="E57" s="74">
        <v>31358.66</v>
      </c>
      <c r="F57" s="74">
        <v>32127.919999999998</v>
      </c>
      <c r="G57" s="74">
        <v>33612.870000000003</v>
      </c>
      <c r="H57" s="74">
        <v>32715.99</v>
      </c>
      <c r="I57" s="74">
        <v>33707.99</v>
      </c>
      <c r="J57" s="74"/>
      <c r="K57" s="75"/>
      <c r="L57" s="36"/>
      <c r="M57" s="36"/>
      <c r="N57" s="36"/>
      <c r="P57" s="36">
        <f>SUM(C57:N57)</f>
        <v>229396.71</v>
      </c>
    </row>
    <row r="58" spans="1:18" s="3" customFormat="1" ht="20.25" customHeight="1" x14ac:dyDescent="0.35">
      <c r="A58" s="132"/>
      <c r="B58" s="35" t="s">
        <v>59</v>
      </c>
      <c r="C58" s="74">
        <v>3183.89</v>
      </c>
      <c r="D58" s="74">
        <v>3065.54</v>
      </c>
      <c r="E58" s="74">
        <v>2997</v>
      </c>
      <c r="F58" s="74">
        <v>3089</v>
      </c>
      <c r="G58" s="74">
        <v>3237.53</v>
      </c>
      <c r="H58" s="74">
        <v>3200.21</v>
      </c>
      <c r="I58" s="74">
        <v>3292.45</v>
      </c>
      <c r="J58" s="74"/>
      <c r="K58" s="74"/>
      <c r="L58" s="36"/>
      <c r="M58" s="46"/>
      <c r="N58" s="36"/>
      <c r="P58" s="36">
        <f>SUM(C58:N58)</f>
        <v>22065.620000000003</v>
      </c>
    </row>
    <row r="59" spans="1:18" s="3" customFormat="1" ht="20.25" customHeight="1" x14ac:dyDescent="0.35">
      <c r="A59" s="132"/>
      <c r="B59" s="35" t="s">
        <v>60</v>
      </c>
      <c r="C59" s="74">
        <v>4539.9399999999996</v>
      </c>
      <c r="D59" s="74">
        <v>4645.5200000000004</v>
      </c>
      <c r="E59" s="74">
        <v>4328.78</v>
      </c>
      <c r="F59" s="74">
        <v>4539.9399999999996</v>
      </c>
      <c r="G59" s="74">
        <v>4751.1000000000004</v>
      </c>
      <c r="H59" s="74">
        <v>4856.68</v>
      </c>
      <c r="I59" s="74">
        <v>4751.1000000000004</v>
      </c>
      <c r="J59" s="74"/>
      <c r="K59" s="74"/>
      <c r="L59" s="36"/>
      <c r="M59" s="46"/>
      <c r="N59" s="36"/>
      <c r="P59" s="36">
        <f>SUM(C59:N59)</f>
        <v>32413.059999999998</v>
      </c>
    </row>
    <row r="60" spans="1:18" s="3" customFormat="1" ht="20.25" customHeight="1" thickBot="1" x14ac:dyDescent="0.4">
      <c r="A60" s="133"/>
      <c r="B60" s="35" t="s">
        <v>47</v>
      </c>
      <c r="C60" s="74">
        <f>16102.26-144.33</f>
        <v>15957.93</v>
      </c>
      <c r="D60" s="74">
        <f>15310.86+108.91</f>
        <v>15419.77</v>
      </c>
      <c r="E60" s="74">
        <v>15012.79</v>
      </c>
      <c r="F60" s="74">
        <v>15131.1</v>
      </c>
      <c r="G60" s="74">
        <v>15122.28</v>
      </c>
      <c r="H60" s="74">
        <v>15118.86</v>
      </c>
      <c r="I60" s="74">
        <v>16006.61</v>
      </c>
      <c r="J60" s="74"/>
      <c r="K60" s="74"/>
      <c r="L60" s="36"/>
      <c r="M60" s="36"/>
      <c r="N60" s="36"/>
      <c r="P60" s="36">
        <f>SUM(C60:N60)</f>
        <v>107769.34000000001</v>
      </c>
    </row>
    <row r="61" spans="1:18" x14ac:dyDescent="0.35">
      <c r="H61" s="69"/>
    </row>
    <row r="62" spans="1:18" x14ac:dyDescent="0.35">
      <c r="I62" s="73"/>
      <c r="K62" s="73"/>
    </row>
    <row r="63" spans="1:18" x14ac:dyDescent="0.35">
      <c r="I63" s="72"/>
      <c r="K63" s="72"/>
    </row>
    <row r="64" spans="1:18" x14ac:dyDescent="0.35">
      <c r="E64" s="48"/>
      <c r="K64" s="70"/>
    </row>
    <row r="65" spans="1:14" x14ac:dyDescent="0.35">
      <c r="I65" s="72"/>
      <c r="K65" s="72"/>
    </row>
    <row r="66" spans="1:14" ht="15" thickBot="1" x14ac:dyDescent="0.4">
      <c r="E66" s="48"/>
      <c r="I66" s="71"/>
      <c r="K66" s="71"/>
    </row>
    <row r="67" spans="1:14" ht="18.75" customHeight="1" x14ac:dyDescent="0.35">
      <c r="A67" s="131" t="s">
        <v>62</v>
      </c>
      <c r="B67" s="86" t="s">
        <v>63</v>
      </c>
      <c r="C67" s="85">
        <f t="shared" ref="C67:N67" si="13">SUM(C20:C40)+C17+C18+C48</f>
        <v>5287.8</v>
      </c>
      <c r="D67" s="85">
        <f t="shared" si="13"/>
        <v>3656.83</v>
      </c>
      <c r="E67" s="85">
        <f t="shared" si="13"/>
        <v>16767.04</v>
      </c>
      <c r="F67" s="85">
        <f t="shared" si="13"/>
        <v>3435.7</v>
      </c>
      <c r="G67" s="85">
        <f t="shared" ca="1" si="13"/>
        <v>12626.51</v>
      </c>
      <c r="H67" s="85">
        <f t="shared" si="13"/>
        <v>6861.99</v>
      </c>
      <c r="I67" s="85">
        <f t="shared" si="13"/>
        <v>7718.25</v>
      </c>
      <c r="J67" s="85">
        <f t="shared" si="13"/>
        <v>1785.62</v>
      </c>
      <c r="K67" s="85">
        <f t="shared" si="13"/>
        <v>4504.1000000000004</v>
      </c>
      <c r="L67" s="85">
        <f t="shared" si="13"/>
        <v>0</v>
      </c>
      <c r="M67" s="85">
        <f t="shared" si="13"/>
        <v>0</v>
      </c>
      <c r="N67" s="85">
        <f t="shared" si="13"/>
        <v>0</v>
      </c>
    </row>
    <row r="68" spans="1:14" ht="18.75" customHeight="1" x14ac:dyDescent="0.35">
      <c r="A68" s="132"/>
      <c r="B68" s="86" t="s">
        <v>65</v>
      </c>
      <c r="C68" s="85">
        <f>SUM(C12)/1.2</f>
        <v>13874.85</v>
      </c>
      <c r="D68" s="85">
        <f t="shared" ref="D68:N68" si="14">SUM(D12)/1.2</f>
        <v>18468</v>
      </c>
      <c r="E68" s="85">
        <f t="shared" si="14"/>
        <v>7086.0000000000009</v>
      </c>
      <c r="F68" s="85">
        <f t="shared" si="14"/>
        <v>16069.66666666667</v>
      </c>
      <c r="G68" s="85">
        <f t="shared" ca="1" si="14"/>
        <v>7719</v>
      </c>
      <c r="H68" s="85">
        <f t="shared" si="14"/>
        <v>24942.25</v>
      </c>
      <c r="I68" s="85">
        <f t="shared" si="14"/>
        <v>22702.75</v>
      </c>
      <c r="J68" s="85">
        <f t="shared" si="14"/>
        <v>9488.5000000000018</v>
      </c>
      <c r="K68" s="85">
        <f t="shared" si="14"/>
        <v>12207</v>
      </c>
      <c r="L68" s="85">
        <f t="shared" si="14"/>
        <v>0</v>
      </c>
      <c r="M68" s="85">
        <f t="shared" si="14"/>
        <v>0</v>
      </c>
      <c r="N68" s="85">
        <f t="shared" si="14"/>
        <v>0</v>
      </c>
    </row>
    <row r="69" spans="1:14" ht="18.75" customHeight="1" thickBot="1" x14ac:dyDescent="0.4">
      <c r="A69" s="133"/>
      <c r="B69" s="86" t="s">
        <v>64</v>
      </c>
      <c r="C69" s="85">
        <f>C7/1.2</f>
        <v>503715.50000000012</v>
      </c>
      <c r="D69" s="85">
        <f t="shared" ref="D69:N69" si="15">D7/1.2</f>
        <v>327129.1333333333</v>
      </c>
      <c r="E69" s="85">
        <f t="shared" si="15"/>
        <v>460828.95833333337</v>
      </c>
      <c r="F69" s="85">
        <f t="shared" si="15"/>
        <v>571551.3833333333</v>
      </c>
      <c r="G69" s="85">
        <f t="shared" ca="1" si="15"/>
        <v>371243.30000000005</v>
      </c>
      <c r="H69" s="85">
        <f t="shared" si="15"/>
        <v>423523.22500000003</v>
      </c>
      <c r="I69" s="85">
        <f t="shared" si="15"/>
        <v>493482.57500000007</v>
      </c>
      <c r="J69" s="85">
        <f t="shared" si="15"/>
        <v>313970.00000000006</v>
      </c>
      <c r="K69" s="85">
        <f t="shared" si="15"/>
        <v>336803.3583333334</v>
      </c>
      <c r="L69" s="85">
        <f t="shared" si="15"/>
        <v>0</v>
      </c>
      <c r="M69" s="85">
        <f t="shared" si="15"/>
        <v>0</v>
      </c>
      <c r="N69" s="85">
        <f t="shared" si="15"/>
        <v>0</v>
      </c>
    </row>
  </sheetData>
  <mergeCells count="3">
    <mergeCell ref="A56:A60"/>
    <mergeCell ref="A50:A54"/>
    <mergeCell ref="A67:A69"/>
  </mergeCells>
  <pageMargins left="0.7" right="0.7" top="0.75" bottom="0.75" header="0.3" footer="0.3"/>
  <pageSetup paperSize="9" orientation="portrait" r:id="rId1"/>
  <ignoredErrors>
    <ignoredError sqref="C37 P32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1796875" defaultRowHeight="14.5" x14ac:dyDescent="0.35"/>
  <cols>
    <col min="2" max="2" width="92" bestFit="1" customWidth="1"/>
  </cols>
  <sheetData>
    <row r="2" spans="2:2" x14ac:dyDescent="0.35">
      <c r="B2" s="23" t="s">
        <v>48</v>
      </c>
    </row>
    <row r="3" spans="2:2" x14ac:dyDescent="0.35">
      <c r="B3" s="23" t="s">
        <v>49</v>
      </c>
    </row>
    <row r="4" spans="2:2" x14ac:dyDescent="0.35">
      <c r="B4" s="23" t="s">
        <v>50</v>
      </c>
    </row>
    <row r="5" spans="2:2" x14ac:dyDescent="0.35">
      <c r="B5" s="23" t="s">
        <v>51</v>
      </c>
    </row>
    <row r="6" spans="2:2" x14ac:dyDescent="0.35">
      <c r="B6" s="23" t="s">
        <v>52</v>
      </c>
    </row>
    <row r="7" spans="2:2" x14ac:dyDescent="0.35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="85" zoomScaleNormal="85" workbookViewId="0">
      <pane ySplit="1" topLeftCell="A48" activePane="bottomLeft" state="frozen"/>
      <selection pane="bottomLeft" activeCell="G59" sqref="G59"/>
    </sheetView>
  </sheetViews>
  <sheetFormatPr baseColWidth="10" defaultColWidth="11.1796875" defaultRowHeight="14.5" x14ac:dyDescent="0.35"/>
  <cols>
    <col min="1" max="1" width="11.1796875" style="60" customWidth="1"/>
    <col min="2" max="2" width="42" style="51" bestFit="1" customWidth="1"/>
    <col min="3" max="3" width="11.81640625" style="50" bestFit="1" customWidth="1"/>
    <col min="4" max="4" width="13.26953125" style="51" bestFit="1" customWidth="1"/>
    <col min="5" max="5" width="12.1796875" style="53" bestFit="1" customWidth="1"/>
    <col min="6" max="6" width="81.26953125" style="56" bestFit="1" customWidth="1"/>
    <col min="7" max="7" width="18" style="51" bestFit="1" customWidth="1"/>
    <col min="8" max="8" width="10" style="51" bestFit="1" customWidth="1"/>
    <col min="9" max="9" width="38" style="51" bestFit="1" customWidth="1"/>
    <col min="10" max="16384" width="11.1796875" style="51"/>
  </cols>
  <sheetData>
    <row r="1" spans="1:8" customFormat="1" x14ac:dyDescent="0.35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5">
      <c r="A2" s="103">
        <v>45689.571967592594</v>
      </c>
      <c r="B2" s="15" t="s">
        <v>88</v>
      </c>
      <c r="C2" s="103">
        <v>45689.571979166663</v>
      </c>
      <c r="D2" s="104">
        <v>7.2</v>
      </c>
      <c r="E2" s="104"/>
      <c r="F2" s="80" t="s">
        <v>149</v>
      </c>
      <c r="G2" s="105" t="s">
        <v>8</v>
      </c>
      <c r="H2" s="15"/>
    </row>
    <row r="3" spans="1:8" x14ac:dyDescent="0.35">
      <c r="A3" s="103">
        <v>45689.497164351851</v>
      </c>
      <c r="B3" s="15" t="s">
        <v>148</v>
      </c>
      <c r="C3" s="103">
        <v>45690.653229166666</v>
      </c>
      <c r="D3" s="104">
        <v>25.88</v>
      </c>
      <c r="E3" s="104"/>
      <c r="F3" s="80"/>
      <c r="G3" s="105" t="s">
        <v>154</v>
      </c>
      <c r="H3" s="15"/>
    </row>
    <row r="4" spans="1:8" x14ac:dyDescent="0.35">
      <c r="A4" s="109">
        <v>45691.172349537039</v>
      </c>
      <c r="B4" s="19" t="s">
        <v>304</v>
      </c>
      <c r="C4" s="109">
        <v>45691.172349537039</v>
      </c>
      <c r="D4" s="110"/>
      <c r="E4" s="110">
        <v>15876</v>
      </c>
      <c r="F4" s="19" t="s">
        <v>305</v>
      </c>
      <c r="G4" s="19" t="s">
        <v>9</v>
      </c>
      <c r="H4" s="19"/>
    </row>
    <row r="5" spans="1:8" x14ac:dyDescent="0.35">
      <c r="A5" s="109">
        <v>45691.172500000001</v>
      </c>
      <c r="B5" s="19" t="s">
        <v>302</v>
      </c>
      <c r="C5" s="109">
        <v>45691.172500000001</v>
      </c>
      <c r="D5" s="110"/>
      <c r="E5" s="110">
        <v>14616</v>
      </c>
      <c r="F5" s="19" t="s">
        <v>303</v>
      </c>
      <c r="G5" s="19" t="s">
        <v>9</v>
      </c>
      <c r="H5" s="19"/>
    </row>
    <row r="6" spans="1:8" x14ac:dyDescent="0.35">
      <c r="A6" s="103">
        <v>45691.276747685188</v>
      </c>
      <c r="B6" s="15" t="s">
        <v>300</v>
      </c>
      <c r="C6" s="103">
        <v>45691.276747685188</v>
      </c>
      <c r="D6" s="104">
        <v>432</v>
      </c>
      <c r="E6" s="104"/>
      <c r="F6" s="80" t="s">
        <v>301</v>
      </c>
      <c r="G6" s="105" t="s">
        <v>24</v>
      </c>
      <c r="H6" s="15"/>
    </row>
    <row r="7" spans="1:8" s="54" customFormat="1" x14ac:dyDescent="0.35">
      <c r="A7" s="114">
        <v>45691.499351851853</v>
      </c>
      <c r="B7" s="115" t="s">
        <v>138</v>
      </c>
      <c r="C7" s="114">
        <v>45691.499363425923</v>
      </c>
      <c r="D7" s="116">
        <v>1177.67</v>
      </c>
      <c r="E7" s="116"/>
      <c r="F7" s="115" t="s">
        <v>279</v>
      </c>
      <c r="G7" s="108" t="s">
        <v>13</v>
      </c>
      <c r="H7" s="115"/>
    </row>
    <row r="8" spans="1:8" x14ac:dyDescent="0.35">
      <c r="A8" s="109">
        <v>45691.634004629632</v>
      </c>
      <c r="B8" s="19" t="s">
        <v>298</v>
      </c>
      <c r="C8" s="109">
        <v>45691.634004629632</v>
      </c>
      <c r="D8" s="110"/>
      <c r="E8" s="110">
        <v>7260</v>
      </c>
      <c r="F8" s="19" t="s">
        <v>299</v>
      </c>
      <c r="G8" s="19" t="s">
        <v>9</v>
      </c>
      <c r="H8" s="19"/>
    </row>
    <row r="9" spans="1:8" x14ac:dyDescent="0.35">
      <c r="A9" s="109">
        <v>45692.074884259258</v>
      </c>
      <c r="B9" s="19" t="s">
        <v>181</v>
      </c>
      <c r="C9" s="109">
        <v>45692.074884259258</v>
      </c>
      <c r="D9" s="110"/>
      <c r="E9" s="110">
        <v>10260</v>
      </c>
      <c r="F9" s="19" t="s">
        <v>306</v>
      </c>
      <c r="G9" s="19" t="s">
        <v>9</v>
      </c>
      <c r="H9" s="19"/>
    </row>
    <row r="10" spans="1:8" x14ac:dyDescent="0.35">
      <c r="A10" s="109">
        <v>45692.168009259258</v>
      </c>
      <c r="B10" s="19" t="s">
        <v>307</v>
      </c>
      <c r="C10" s="109">
        <v>45692.168009259258</v>
      </c>
      <c r="D10" s="110"/>
      <c r="E10" s="110">
        <v>7065.6</v>
      </c>
      <c r="F10" s="19" t="s">
        <v>308</v>
      </c>
      <c r="G10" s="19" t="s">
        <v>9</v>
      </c>
      <c r="H10" s="19"/>
    </row>
    <row r="11" spans="1:8" x14ac:dyDescent="0.35">
      <c r="A11" s="109">
        <v>45692.175254629627</v>
      </c>
      <c r="B11" s="19" t="s">
        <v>79</v>
      </c>
      <c r="C11" s="109">
        <v>45692.175254629627</v>
      </c>
      <c r="D11" s="110"/>
      <c r="E11" s="110">
        <v>14400</v>
      </c>
      <c r="F11" s="19" t="s">
        <v>309</v>
      </c>
      <c r="G11" s="19" t="s">
        <v>9</v>
      </c>
      <c r="H11" s="19"/>
    </row>
    <row r="12" spans="1:8" x14ac:dyDescent="0.35">
      <c r="A12" s="109">
        <v>45692.624837962961</v>
      </c>
      <c r="B12" s="19" t="s">
        <v>157</v>
      </c>
      <c r="C12" s="109">
        <v>45692.624837962961</v>
      </c>
      <c r="D12" s="110"/>
      <c r="E12" s="110">
        <v>11934</v>
      </c>
      <c r="F12" s="19" t="s">
        <v>310</v>
      </c>
      <c r="G12" s="19" t="s">
        <v>9</v>
      </c>
      <c r="H12" s="19"/>
    </row>
    <row r="13" spans="1:8" x14ac:dyDescent="0.35">
      <c r="A13" s="109">
        <v>45693.000706018516</v>
      </c>
      <c r="B13" s="19" t="s">
        <v>174</v>
      </c>
      <c r="C13" s="109">
        <v>45693.000706018516</v>
      </c>
      <c r="D13" s="110"/>
      <c r="E13" s="110">
        <v>8280</v>
      </c>
      <c r="F13" s="19" t="s">
        <v>311</v>
      </c>
      <c r="G13" s="19" t="s">
        <v>9</v>
      </c>
      <c r="H13" s="19"/>
    </row>
    <row r="14" spans="1:8" x14ac:dyDescent="0.35">
      <c r="A14" s="114">
        <v>45692.500949074078</v>
      </c>
      <c r="B14" s="115" t="s">
        <v>129</v>
      </c>
      <c r="C14" s="114">
        <v>45693.002581018518</v>
      </c>
      <c r="D14" s="116">
        <v>620.08000000000004</v>
      </c>
      <c r="E14" s="116"/>
      <c r="F14" s="115" t="s">
        <v>130</v>
      </c>
      <c r="G14" s="108" t="s">
        <v>61</v>
      </c>
      <c r="H14" s="115"/>
    </row>
    <row r="15" spans="1:8" s="54" customFormat="1" x14ac:dyDescent="0.35">
      <c r="A15" s="114">
        <v>45692.50099537037</v>
      </c>
      <c r="B15" s="115" t="s">
        <v>119</v>
      </c>
      <c r="C15" s="114">
        <v>45693.004444444443</v>
      </c>
      <c r="D15" s="116">
        <v>643.04999999999995</v>
      </c>
      <c r="E15" s="116"/>
      <c r="F15" s="115" t="s">
        <v>120</v>
      </c>
      <c r="G15" s="108" t="s">
        <v>61</v>
      </c>
      <c r="H15" s="115"/>
    </row>
    <row r="16" spans="1:8" s="54" customFormat="1" x14ac:dyDescent="0.35">
      <c r="A16" s="114">
        <v>45692.501180555555</v>
      </c>
      <c r="B16" s="115" t="s">
        <v>139</v>
      </c>
      <c r="C16" s="114">
        <v>45693.00445601852</v>
      </c>
      <c r="D16" s="116">
        <v>412.05</v>
      </c>
      <c r="E16" s="116"/>
      <c r="F16" s="115" t="s">
        <v>140</v>
      </c>
      <c r="G16" s="108" t="s">
        <v>61</v>
      </c>
      <c r="H16" s="115"/>
    </row>
    <row r="17" spans="1:8" s="54" customFormat="1" x14ac:dyDescent="0.35">
      <c r="A17" s="114">
        <v>45692.501087962963</v>
      </c>
      <c r="B17" s="115" t="s">
        <v>113</v>
      </c>
      <c r="C17" s="114">
        <v>45693.00445601852</v>
      </c>
      <c r="D17" s="116">
        <v>163.1</v>
      </c>
      <c r="E17" s="116"/>
      <c r="F17" s="115" t="s">
        <v>114</v>
      </c>
      <c r="G17" s="108" t="s">
        <v>61</v>
      </c>
      <c r="H17" s="115"/>
    </row>
    <row r="18" spans="1:8" s="54" customFormat="1" x14ac:dyDescent="0.35">
      <c r="A18" s="114">
        <v>45692.500925925924</v>
      </c>
      <c r="B18" s="115" t="s">
        <v>131</v>
      </c>
      <c r="C18" s="114">
        <v>45693.00445601852</v>
      </c>
      <c r="D18" s="116">
        <v>556.96</v>
      </c>
      <c r="E18" s="116"/>
      <c r="F18" s="115" t="s">
        <v>132</v>
      </c>
      <c r="G18" s="108" t="s">
        <v>61</v>
      </c>
      <c r="H18" s="115"/>
    </row>
    <row r="19" spans="1:8" s="54" customFormat="1" x14ac:dyDescent="0.35">
      <c r="A19" s="114">
        <v>45692.500972222224</v>
      </c>
      <c r="B19" s="115" t="s">
        <v>125</v>
      </c>
      <c r="C19" s="114">
        <v>45693.004467592589</v>
      </c>
      <c r="D19" s="116">
        <v>367.04</v>
      </c>
      <c r="E19" s="116"/>
      <c r="F19" s="115" t="s">
        <v>126</v>
      </c>
      <c r="G19" s="108" t="s">
        <v>61</v>
      </c>
      <c r="H19" s="115"/>
    </row>
    <row r="20" spans="1:8" s="54" customFormat="1" x14ac:dyDescent="0.35">
      <c r="A20" s="114">
        <v>45692.501203703701</v>
      </c>
      <c r="B20" s="115" t="s">
        <v>133</v>
      </c>
      <c r="C20" s="114">
        <v>45693.004513888889</v>
      </c>
      <c r="D20" s="116">
        <v>671.2</v>
      </c>
      <c r="E20" s="116"/>
      <c r="F20" s="115" t="s">
        <v>134</v>
      </c>
      <c r="G20" s="108" t="s">
        <v>61</v>
      </c>
      <c r="H20" s="115"/>
    </row>
    <row r="21" spans="1:8" s="54" customFormat="1" x14ac:dyDescent="0.35">
      <c r="A21" s="114">
        <v>45692.501134259262</v>
      </c>
      <c r="B21" s="115" t="s">
        <v>101</v>
      </c>
      <c r="C21" s="114">
        <v>45693.004513888889</v>
      </c>
      <c r="D21" s="116">
        <v>470.26</v>
      </c>
      <c r="E21" s="116"/>
      <c r="F21" s="115" t="s">
        <v>102</v>
      </c>
      <c r="G21" s="108" t="s">
        <v>61</v>
      </c>
      <c r="H21" s="115"/>
    </row>
    <row r="22" spans="1:8" x14ac:dyDescent="0.35">
      <c r="A22" s="114">
        <v>45692.501006944447</v>
      </c>
      <c r="B22" s="115" t="s">
        <v>117</v>
      </c>
      <c r="C22" s="114">
        <v>45693.004513888889</v>
      </c>
      <c r="D22" s="116">
        <v>492.7</v>
      </c>
      <c r="E22" s="116"/>
      <c r="F22" s="115" t="s">
        <v>118</v>
      </c>
      <c r="G22" s="108" t="s">
        <v>61</v>
      </c>
      <c r="H22" s="115"/>
    </row>
    <row r="23" spans="1:8" s="54" customFormat="1" x14ac:dyDescent="0.35">
      <c r="A23" s="114">
        <v>45692.501157407409</v>
      </c>
      <c r="B23" s="115" t="s">
        <v>95</v>
      </c>
      <c r="C23" s="114">
        <v>45693.004525462966</v>
      </c>
      <c r="D23" s="116">
        <v>474.68</v>
      </c>
      <c r="E23" s="116"/>
      <c r="F23" s="115" t="s">
        <v>96</v>
      </c>
      <c r="G23" s="108" t="s">
        <v>61</v>
      </c>
      <c r="H23" s="115"/>
    </row>
    <row r="24" spans="1:8" s="54" customFormat="1" x14ac:dyDescent="0.35">
      <c r="A24" s="114">
        <v>45692.500960648147</v>
      </c>
      <c r="B24" s="115" t="s">
        <v>127</v>
      </c>
      <c r="C24" s="114">
        <v>45693.004525462966</v>
      </c>
      <c r="D24" s="116">
        <v>335.62</v>
      </c>
      <c r="E24" s="116"/>
      <c r="F24" s="115" t="s">
        <v>128</v>
      </c>
      <c r="G24" s="108" t="s">
        <v>61</v>
      </c>
      <c r="H24" s="115"/>
    </row>
    <row r="25" spans="1:8" x14ac:dyDescent="0.35">
      <c r="A25" s="114">
        <v>45692.501157407409</v>
      </c>
      <c r="B25" s="115" t="s">
        <v>93</v>
      </c>
      <c r="C25" s="114">
        <v>45693.004537037035</v>
      </c>
      <c r="D25" s="116">
        <v>379.75</v>
      </c>
      <c r="E25" s="116"/>
      <c r="F25" s="115" t="s">
        <v>94</v>
      </c>
      <c r="G25" s="108" t="s">
        <v>61</v>
      </c>
      <c r="H25" s="115"/>
    </row>
    <row r="26" spans="1:8" x14ac:dyDescent="0.35">
      <c r="A26" s="114">
        <v>45692.501030092593</v>
      </c>
      <c r="B26" s="115" t="s">
        <v>115</v>
      </c>
      <c r="C26" s="114">
        <v>45693.004537037035</v>
      </c>
      <c r="D26" s="116">
        <v>1034</v>
      </c>
      <c r="E26" s="116"/>
      <c r="F26" s="115" t="s">
        <v>116</v>
      </c>
      <c r="G26" s="108" t="s">
        <v>61</v>
      </c>
      <c r="H26" s="115"/>
    </row>
    <row r="27" spans="1:8" x14ac:dyDescent="0.35">
      <c r="A27" s="114">
        <v>45692.500914351855</v>
      </c>
      <c r="B27" s="115" t="s">
        <v>312</v>
      </c>
      <c r="C27" s="114">
        <v>45693.004537037035</v>
      </c>
      <c r="D27" s="116">
        <v>414.16</v>
      </c>
      <c r="E27" s="116"/>
      <c r="F27" s="115" t="s">
        <v>251</v>
      </c>
      <c r="G27" s="108" t="s">
        <v>61</v>
      </c>
      <c r="H27" s="115"/>
    </row>
    <row r="28" spans="1:8" x14ac:dyDescent="0.35">
      <c r="A28" s="111">
        <v>45692.501435185186</v>
      </c>
      <c r="B28" s="22" t="s">
        <v>313</v>
      </c>
      <c r="C28" s="111">
        <v>45693.004548611112</v>
      </c>
      <c r="D28" s="112">
        <v>13680</v>
      </c>
      <c r="E28" s="112"/>
      <c r="F28" s="22" t="s">
        <v>314</v>
      </c>
      <c r="G28" s="22" t="s">
        <v>10</v>
      </c>
      <c r="H28" s="22"/>
    </row>
    <row r="29" spans="1:8" x14ac:dyDescent="0.35">
      <c r="A29" s="114">
        <v>45692.501180555555</v>
      </c>
      <c r="B29" s="115" t="s">
        <v>135</v>
      </c>
      <c r="C29" s="114">
        <v>45693.004548611112</v>
      </c>
      <c r="D29" s="116">
        <v>266</v>
      </c>
      <c r="E29" s="116"/>
      <c r="F29" s="115" t="s">
        <v>136</v>
      </c>
      <c r="G29" s="108" t="s">
        <v>61</v>
      </c>
      <c r="H29" s="115"/>
    </row>
    <row r="30" spans="1:8" x14ac:dyDescent="0.35">
      <c r="A30" s="114">
        <v>45692.501134259262</v>
      </c>
      <c r="B30" s="115" t="s">
        <v>105</v>
      </c>
      <c r="C30" s="114">
        <v>45693.004571759258</v>
      </c>
      <c r="D30" s="116">
        <v>362.4</v>
      </c>
      <c r="E30" s="116"/>
      <c r="F30" s="115" t="s">
        <v>106</v>
      </c>
      <c r="G30" s="108" t="s">
        <v>61</v>
      </c>
      <c r="H30" s="115"/>
    </row>
    <row r="31" spans="1:8" x14ac:dyDescent="0.35">
      <c r="A31" s="114">
        <v>45692.500983796293</v>
      </c>
      <c r="B31" s="115" t="s">
        <v>121</v>
      </c>
      <c r="C31" s="114">
        <v>45693.004583333335</v>
      </c>
      <c r="D31" s="116">
        <v>319.91000000000003</v>
      </c>
      <c r="E31" s="116"/>
      <c r="F31" s="115" t="s">
        <v>122</v>
      </c>
      <c r="G31" s="108" t="s">
        <v>61</v>
      </c>
      <c r="H31" s="115"/>
    </row>
    <row r="32" spans="1:8" x14ac:dyDescent="0.35">
      <c r="A32" s="114">
        <v>45692.500983796293</v>
      </c>
      <c r="B32" s="115" t="s">
        <v>123</v>
      </c>
      <c r="C32" s="114">
        <v>45693.004594907405</v>
      </c>
      <c r="D32" s="116">
        <v>225.12</v>
      </c>
      <c r="E32" s="116"/>
      <c r="F32" s="115" t="s">
        <v>124</v>
      </c>
      <c r="G32" s="108" t="s">
        <v>61</v>
      </c>
      <c r="H32" s="115"/>
    </row>
    <row r="33" spans="1:8" x14ac:dyDescent="0.35">
      <c r="A33" s="114">
        <v>45692.501122685186</v>
      </c>
      <c r="B33" s="115" t="s">
        <v>107</v>
      </c>
      <c r="C33" s="114">
        <v>45693.004618055558</v>
      </c>
      <c r="D33" s="116">
        <v>489.84</v>
      </c>
      <c r="E33" s="116"/>
      <c r="F33" s="115" t="s">
        <v>108</v>
      </c>
      <c r="G33" s="108" t="s">
        <v>61</v>
      </c>
      <c r="H33" s="115"/>
    </row>
    <row r="34" spans="1:8" x14ac:dyDescent="0.35">
      <c r="A34" s="114">
        <v>45692.501111111109</v>
      </c>
      <c r="B34" s="115" t="s">
        <v>111</v>
      </c>
      <c r="C34" s="114">
        <v>45693.004652777781</v>
      </c>
      <c r="D34" s="116">
        <v>684.77</v>
      </c>
      <c r="E34" s="116"/>
      <c r="F34" s="115" t="s">
        <v>112</v>
      </c>
      <c r="G34" s="108" t="s">
        <v>61</v>
      </c>
      <c r="H34" s="115"/>
    </row>
    <row r="35" spans="1:8" x14ac:dyDescent="0.35">
      <c r="A35" s="109">
        <v>45693.172893518517</v>
      </c>
      <c r="B35" s="19" t="s">
        <v>170</v>
      </c>
      <c r="C35" s="109">
        <v>45693.172893518517</v>
      </c>
      <c r="D35" s="110"/>
      <c r="E35" s="110">
        <v>7800</v>
      </c>
      <c r="F35" s="19" t="s">
        <v>315</v>
      </c>
      <c r="G35" s="19" t="s">
        <v>9</v>
      </c>
      <c r="H35" s="19"/>
    </row>
    <row r="36" spans="1:8" x14ac:dyDescent="0.35">
      <c r="A36" s="109">
        <v>45693.179618055554</v>
      </c>
      <c r="B36" s="19" t="s">
        <v>189</v>
      </c>
      <c r="C36" s="109">
        <v>45693.179618055554</v>
      </c>
      <c r="D36" s="110"/>
      <c r="E36" s="110">
        <v>8820</v>
      </c>
      <c r="F36" s="19"/>
      <c r="G36" s="19" t="s">
        <v>9</v>
      </c>
      <c r="H36" s="19"/>
    </row>
    <row r="37" spans="1:8" x14ac:dyDescent="0.35">
      <c r="A37" s="109">
        <v>45694.341145833336</v>
      </c>
      <c r="B37" s="19" t="s">
        <v>172</v>
      </c>
      <c r="C37" s="109">
        <v>45694.341145833336</v>
      </c>
      <c r="D37" s="110"/>
      <c r="E37" s="110">
        <v>9000</v>
      </c>
      <c r="F37" s="19" t="s">
        <v>316</v>
      </c>
      <c r="G37" s="19" t="s">
        <v>9</v>
      </c>
      <c r="H37" s="19"/>
    </row>
    <row r="38" spans="1:8" x14ac:dyDescent="0.35">
      <c r="A38" s="103">
        <v>45694.408171296294</v>
      </c>
      <c r="B38" s="15" t="s">
        <v>88</v>
      </c>
      <c r="C38" s="103">
        <v>45694.408171296294</v>
      </c>
      <c r="D38" s="104">
        <v>5</v>
      </c>
      <c r="E38" s="104"/>
      <c r="F38" s="80" t="s">
        <v>89</v>
      </c>
      <c r="G38" s="105" t="s">
        <v>8</v>
      </c>
      <c r="H38" s="15"/>
    </row>
    <row r="39" spans="1:8" x14ac:dyDescent="0.35">
      <c r="A39" s="111">
        <v>45694.408171296294</v>
      </c>
      <c r="B39" s="22" t="s">
        <v>90</v>
      </c>
      <c r="C39" s="111">
        <v>45694.408171296294</v>
      </c>
      <c r="D39" s="112">
        <v>10640</v>
      </c>
      <c r="E39" s="112"/>
      <c r="F39" s="22" t="s">
        <v>317</v>
      </c>
      <c r="G39" s="22" t="s">
        <v>90</v>
      </c>
      <c r="H39" s="22"/>
    </row>
    <row r="40" spans="1:8" x14ac:dyDescent="0.35">
      <c r="A40" s="111">
        <v>45694.408900462964</v>
      </c>
      <c r="B40" s="22" t="s">
        <v>90</v>
      </c>
      <c r="C40" s="111">
        <v>45694.408900462964</v>
      </c>
      <c r="D40" s="112">
        <v>9690</v>
      </c>
      <c r="E40" s="112"/>
      <c r="F40" s="22" t="s">
        <v>318</v>
      </c>
      <c r="G40" s="22" t="s">
        <v>90</v>
      </c>
      <c r="H40" s="22"/>
    </row>
    <row r="41" spans="1:8" x14ac:dyDescent="0.35">
      <c r="A41" s="103">
        <v>45694.408900462964</v>
      </c>
      <c r="B41" s="15" t="s">
        <v>88</v>
      </c>
      <c r="C41" s="103">
        <v>45694.408912037034</v>
      </c>
      <c r="D41" s="104">
        <v>5</v>
      </c>
      <c r="E41" s="104"/>
      <c r="F41" s="80" t="s">
        <v>89</v>
      </c>
      <c r="G41" s="105" t="s">
        <v>8</v>
      </c>
      <c r="H41" s="15"/>
    </row>
    <row r="42" spans="1:8" x14ac:dyDescent="0.35">
      <c r="A42" s="103">
        <v>45694.409594907411</v>
      </c>
      <c r="B42" s="15" t="s">
        <v>88</v>
      </c>
      <c r="C42" s="103">
        <v>45694.409594907411</v>
      </c>
      <c r="D42" s="104">
        <v>5</v>
      </c>
      <c r="E42" s="104"/>
      <c r="F42" s="80" t="s">
        <v>89</v>
      </c>
      <c r="G42" s="105" t="s">
        <v>8</v>
      </c>
      <c r="H42" s="15"/>
    </row>
    <row r="43" spans="1:8" x14ac:dyDescent="0.35">
      <c r="A43" s="111">
        <v>45694.409583333334</v>
      </c>
      <c r="B43" s="22" t="s">
        <v>90</v>
      </c>
      <c r="C43" s="111">
        <v>45694.409594907411</v>
      </c>
      <c r="D43" s="112">
        <v>12320</v>
      </c>
      <c r="E43" s="112"/>
      <c r="F43" s="22" t="s">
        <v>319</v>
      </c>
      <c r="G43" s="22" t="s">
        <v>90</v>
      </c>
      <c r="H43" s="22"/>
    </row>
    <row r="44" spans="1:8" x14ac:dyDescent="0.35">
      <c r="A44" s="103">
        <v>45694.41028935185</v>
      </c>
      <c r="B44" s="15" t="s">
        <v>88</v>
      </c>
      <c r="C44" s="103">
        <v>45694.41028935185</v>
      </c>
      <c r="D44" s="104">
        <v>5</v>
      </c>
      <c r="E44" s="104"/>
      <c r="F44" s="80" t="s">
        <v>89</v>
      </c>
      <c r="G44" s="105" t="s">
        <v>8</v>
      </c>
      <c r="H44" s="15"/>
    </row>
    <row r="45" spans="1:8" x14ac:dyDescent="0.35">
      <c r="A45" s="111">
        <v>45694.410266203704</v>
      </c>
      <c r="B45" s="22" t="s">
        <v>90</v>
      </c>
      <c r="C45" s="111">
        <v>45694.41028935185</v>
      </c>
      <c r="D45" s="112">
        <v>11220</v>
      </c>
      <c r="E45" s="112"/>
      <c r="F45" s="22" t="s">
        <v>320</v>
      </c>
      <c r="G45" s="22" t="s">
        <v>90</v>
      </c>
      <c r="H45" s="22"/>
    </row>
    <row r="46" spans="1:8" x14ac:dyDescent="0.35">
      <c r="A46" s="103">
        <v>45693.432708333334</v>
      </c>
      <c r="B46" s="15" t="s">
        <v>321</v>
      </c>
      <c r="C46" s="103">
        <v>45694.667951388888</v>
      </c>
      <c r="D46" s="104">
        <v>84.58</v>
      </c>
      <c r="E46" s="104"/>
      <c r="F46" s="80"/>
      <c r="G46" s="105" t="s">
        <v>176</v>
      </c>
      <c r="H46" s="15"/>
    </row>
    <row r="47" spans="1:8" x14ac:dyDescent="0.35">
      <c r="A47" s="109">
        <v>45698.173229166663</v>
      </c>
      <c r="B47" s="19" t="s">
        <v>177</v>
      </c>
      <c r="C47" s="109">
        <v>45698.173229166663</v>
      </c>
      <c r="D47" s="110"/>
      <c r="E47" s="110">
        <v>9984</v>
      </c>
      <c r="F47" s="19" t="s">
        <v>322</v>
      </c>
      <c r="G47" s="19" t="s">
        <v>9</v>
      </c>
      <c r="H47" s="19"/>
    </row>
    <row r="48" spans="1:8" x14ac:dyDescent="0.35">
      <c r="A48" s="109">
        <v>45698.176122685189</v>
      </c>
      <c r="B48" s="19" t="s">
        <v>190</v>
      </c>
      <c r="C48" s="109">
        <v>45698.176122685189</v>
      </c>
      <c r="D48" s="110"/>
      <c r="E48" s="110">
        <v>14820</v>
      </c>
      <c r="F48" s="19" t="s">
        <v>323</v>
      </c>
      <c r="G48" s="19" t="s">
        <v>9</v>
      </c>
      <c r="H48" s="19"/>
    </row>
    <row r="49" spans="1:8" x14ac:dyDescent="0.35">
      <c r="A49" s="109">
        <v>45698.32739583333</v>
      </c>
      <c r="B49" s="19" t="s">
        <v>162</v>
      </c>
      <c r="C49" s="109">
        <v>45698.32739583333</v>
      </c>
      <c r="D49" s="110"/>
      <c r="E49" s="110">
        <v>15972</v>
      </c>
      <c r="F49" s="19" t="s">
        <v>324</v>
      </c>
      <c r="G49" s="19" t="s">
        <v>9</v>
      </c>
      <c r="H49" s="19"/>
    </row>
    <row r="50" spans="1:8" x14ac:dyDescent="0.35">
      <c r="A50" s="114">
        <v>45698.627106481479</v>
      </c>
      <c r="B50" s="115" t="s">
        <v>260</v>
      </c>
      <c r="C50" s="114">
        <v>45698.627129629633</v>
      </c>
      <c r="D50" s="116">
        <v>858.71</v>
      </c>
      <c r="E50" s="116"/>
      <c r="F50" s="115" t="s">
        <v>280</v>
      </c>
      <c r="G50" s="108" t="s">
        <v>13</v>
      </c>
      <c r="H50" s="115"/>
    </row>
    <row r="51" spans="1:8" x14ac:dyDescent="0.35">
      <c r="A51" s="114">
        <v>45698.627743055556</v>
      </c>
      <c r="B51" s="115" t="s">
        <v>101</v>
      </c>
      <c r="C51" s="114">
        <v>45698.627766203703</v>
      </c>
      <c r="D51" s="116">
        <v>1006.64</v>
      </c>
      <c r="E51" s="116"/>
      <c r="F51" s="115" t="s">
        <v>280</v>
      </c>
      <c r="G51" s="108" t="s">
        <v>13</v>
      </c>
      <c r="H51" s="115"/>
    </row>
    <row r="52" spans="1:8" x14ac:dyDescent="0.35">
      <c r="A52" s="109">
        <v>45698.636435185188</v>
      </c>
      <c r="B52" s="19" t="s">
        <v>195</v>
      </c>
      <c r="C52" s="109">
        <v>45698.636435185188</v>
      </c>
      <c r="D52" s="110"/>
      <c r="E52" s="110">
        <v>13440</v>
      </c>
      <c r="F52" s="19" t="s">
        <v>325</v>
      </c>
      <c r="G52" s="19" t="s">
        <v>9</v>
      </c>
      <c r="H52" s="19"/>
    </row>
    <row r="53" spans="1:8" x14ac:dyDescent="0.35">
      <c r="A53" s="114">
        <v>45698.625023148146</v>
      </c>
      <c r="B53" s="115" t="s">
        <v>109</v>
      </c>
      <c r="C53" s="114">
        <v>45699.335266203707</v>
      </c>
      <c r="D53" s="116">
        <v>793.44</v>
      </c>
      <c r="E53" s="116"/>
      <c r="F53" s="115" t="s">
        <v>110</v>
      </c>
      <c r="G53" s="108" t="s">
        <v>61</v>
      </c>
      <c r="H53" s="115"/>
    </row>
    <row r="54" spans="1:8" x14ac:dyDescent="0.35">
      <c r="A54" s="114">
        <v>45698.625023148146</v>
      </c>
      <c r="B54" s="115" t="s">
        <v>137</v>
      </c>
      <c r="C54" s="114">
        <v>45699.335277777776</v>
      </c>
      <c r="D54" s="116">
        <v>387.98</v>
      </c>
      <c r="E54" s="116"/>
      <c r="F54" s="115" t="s">
        <v>138</v>
      </c>
      <c r="G54" s="108" t="s">
        <v>61</v>
      </c>
      <c r="H54" s="115"/>
    </row>
    <row r="55" spans="1:8" x14ac:dyDescent="0.35">
      <c r="A55" s="114">
        <v>45698.625532407408</v>
      </c>
      <c r="B55" s="115" t="s">
        <v>326</v>
      </c>
      <c r="C55" s="114">
        <v>45699.335289351853</v>
      </c>
      <c r="D55" s="116">
        <v>1479</v>
      </c>
      <c r="E55" s="116"/>
      <c r="F55" s="115" t="s">
        <v>327</v>
      </c>
      <c r="G55" s="117" t="s">
        <v>12</v>
      </c>
      <c r="H55" s="115"/>
    </row>
    <row r="56" spans="1:8" x14ac:dyDescent="0.35">
      <c r="A56" s="114">
        <v>45698.625706018516</v>
      </c>
      <c r="B56" s="115" t="s">
        <v>328</v>
      </c>
      <c r="C56" s="114">
        <v>45699.335300925923</v>
      </c>
      <c r="D56" s="116">
        <v>20</v>
      </c>
      <c r="E56" s="116"/>
      <c r="F56" s="115" t="s">
        <v>329</v>
      </c>
      <c r="G56" s="117" t="s">
        <v>12</v>
      </c>
      <c r="H56" s="115"/>
    </row>
    <row r="57" spans="1:8" x14ac:dyDescent="0.35">
      <c r="A57" s="114">
        <v>45698.62605324074</v>
      </c>
      <c r="B57" s="115" t="s">
        <v>328</v>
      </c>
      <c r="C57" s="114">
        <v>45699.335312499999</v>
      </c>
      <c r="D57" s="116">
        <v>116.98</v>
      </c>
      <c r="E57" s="116"/>
      <c r="F57" s="115" t="s">
        <v>329</v>
      </c>
      <c r="G57" s="117" t="s">
        <v>12</v>
      </c>
      <c r="H57" s="115"/>
    </row>
    <row r="58" spans="1:8" x14ac:dyDescent="0.35">
      <c r="A58" s="103">
        <v>45698.625185185185</v>
      </c>
      <c r="B58" s="15" t="s">
        <v>330</v>
      </c>
      <c r="C58" s="103">
        <v>45699.33662037037</v>
      </c>
      <c r="D58" s="104">
        <v>60</v>
      </c>
      <c r="E58" s="104"/>
      <c r="F58" s="80" t="s">
        <v>331</v>
      </c>
      <c r="G58" s="105" t="s">
        <v>188</v>
      </c>
      <c r="H58" s="15"/>
    </row>
    <row r="59" spans="1:8" x14ac:dyDescent="0.35">
      <c r="A59" s="103">
        <v>45698.210266203707</v>
      </c>
      <c r="B59" s="15" t="s">
        <v>198</v>
      </c>
      <c r="C59" s="103">
        <v>45699.654120370367</v>
      </c>
      <c r="D59" s="104">
        <v>22.99</v>
      </c>
      <c r="E59" s="104"/>
      <c r="F59" s="80"/>
      <c r="G59" s="105" t="s">
        <v>749</v>
      </c>
      <c r="H59" s="15"/>
    </row>
    <row r="60" spans="1:8" x14ac:dyDescent="0.35">
      <c r="A60" s="109">
        <v>45700.350937499999</v>
      </c>
      <c r="B60" s="19" t="s">
        <v>201</v>
      </c>
      <c r="C60" s="109">
        <v>45700.350937499999</v>
      </c>
      <c r="D60" s="110"/>
      <c r="E60" s="110">
        <v>12960</v>
      </c>
      <c r="F60" s="19" t="s">
        <v>332</v>
      </c>
      <c r="G60" s="19" t="s">
        <v>9</v>
      </c>
      <c r="H60" s="19"/>
    </row>
    <row r="61" spans="1:8" x14ac:dyDescent="0.35">
      <c r="A61" s="109">
        <v>45701.168993055559</v>
      </c>
      <c r="B61" s="19" t="s">
        <v>203</v>
      </c>
      <c r="C61" s="109">
        <v>45701.168993055559</v>
      </c>
      <c r="D61" s="110"/>
      <c r="E61" s="110">
        <v>9630</v>
      </c>
      <c r="F61" s="19" t="s">
        <v>333</v>
      </c>
      <c r="G61" s="19" t="s">
        <v>9</v>
      </c>
      <c r="H61" s="19"/>
    </row>
    <row r="62" spans="1:8" x14ac:dyDescent="0.35">
      <c r="A62" s="109">
        <v>45702.324166666665</v>
      </c>
      <c r="B62" s="19" t="s">
        <v>207</v>
      </c>
      <c r="C62" s="109">
        <v>45702.324166666665</v>
      </c>
      <c r="D62" s="110"/>
      <c r="E62" s="110">
        <v>13680</v>
      </c>
      <c r="F62" s="19" t="s">
        <v>334</v>
      </c>
      <c r="G62" s="19" t="s">
        <v>9</v>
      </c>
      <c r="H62" s="19"/>
    </row>
    <row r="63" spans="1:8" x14ac:dyDescent="0.35">
      <c r="A63" s="109">
        <v>45702.454722222225</v>
      </c>
      <c r="B63" s="19" t="s">
        <v>210</v>
      </c>
      <c r="C63" s="109">
        <v>45702.454722222225</v>
      </c>
      <c r="D63" s="110"/>
      <c r="E63" s="110">
        <v>12600</v>
      </c>
      <c r="F63" s="19" t="s">
        <v>335</v>
      </c>
      <c r="G63" s="19" t="s">
        <v>9</v>
      </c>
      <c r="H63" s="19"/>
    </row>
    <row r="64" spans="1:8" x14ac:dyDescent="0.35">
      <c r="A64" s="114">
        <v>45702.572071759256</v>
      </c>
      <c r="B64" s="115" t="s">
        <v>104</v>
      </c>
      <c r="C64" s="114">
        <v>45702.572094907409</v>
      </c>
      <c r="D64" s="116">
        <v>8000</v>
      </c>
      <c r="E64" s="116"/>
      <c r="F64" s="115" t="s">
        <v>336</v>
      </c>
      <c r="G64" s="117" t="s">
        <v>56</v>
      </c>
      <c r="H64" s="115"/>
    </row>
    <row r="65" spans="1:8" x14ac:dyDescent="0.35">
      <c r="A65" s="111">
        <v>45702.580601851849</v>
      </c>
      <c r="B65" s="22" t="s">
        <v>233</v>
      </c>
      <c r="C65" s="111">
        <v>45702.580636574072</v>
      </c>
      <c r="D65" s="112">
        <v>2000</v>
      </c>
      <c r="E65" s="112"/>
      <c r="F65" s="22" t="s">
        <v>337</v>
      </c>
      <c r="G65" s="22" t="s">
        <v>10</v>
      </c>
      <c r="H65" s="22"/>
    </row>
    <row r="66" spans="1:8" x14ac:dyDescent="0.35">
      <c r="A66" s="103">
        <v>45702.083541666667</v>
      </c>
      <c r="B66" s="15" t="s">
        <v>338</v>
      </c>
      <c r="C66" s="103">
        <v>45703.607604166667</v>
      </c>
      <c r="D66" s="104">
        <v>14.04</v>
      </c>
      <c r="E66" s="104"/>
      <c r="F66" s="80"/>
      <c r="G66" s="105" t="s">
        <v>176</v>
      </c>
      <c r="H66" s="15"/>
    </row>
    <row r="67" spans="1:8" x14ac:dyDescent="0.35">
      <c r="A67" s="103">
        <v>45703.088854166665</v>
      </c>
      <c r="B67" s="15" t="s">
        <v>220</v>
      </c>
      <c r="C67" s="103">
        <v>45704.685173611113</v>
      </c>
      <c r="D67" s="104">
        <v>16.8</v>
      </c>
      <c r="E67" s="104"/>
      <c r="F67" s="80"/>
      <c r="G67" s="105" t="s">
        <v>75</v>
      </c>
      <c r="H67" s="15"/>
    </row>
    <row r="68" spans="1:8" x14ac:dyDescent="0.35">
      <c r="A68" s="109">
        <v>45705.171458333331</v>
      </c>
      <c r="B68" s="19" t="s">
        <v>214</v>
      </c>
      <c r="C68" s="109">
        <v>45705.171458333331</v>
      </c>
      <c r="D68" s="110"/>
      <c r="E68" s="110">
        <v>6120</v>
      </c>
      <c r="F68" s="19" t="s">
        <v>215</v>
      </c>
      <c r="G68" s="19" t="s">
        <v>9</v>
      </c>
      <c r="H68" s="19"/>
    </row>
    <row r="69" spans="1:8" x14ac:dyDescent="0.35">
      <c r="A69" s="109">
        <v>45705.172615740739</v>
      </c>
      <c r="B69" s="19" t="s">
        <v>216</v>
      </c>
      <c r="C69" s="109">
        <v>45705.172615740739</v>
      </c>
      <c r="D69" s="110"/>
      <c r="E69" s="110">
        <v>12312</v>
      </c>
      <c r="F69" s="19" t="s">
        <v>339</v>
      </c>
      <c r="G69" s="19" t="s">
        <v>9</v>
      </c>
      <c r="H69" s="19"/>
    </row>
    <row r="70" spans="1:8" x14ac:dyDescent="0.35">
      <c r="A70" s="109">
        <v>45705.297847222224</v>
      </c>
      <c r="B70" s="19" t="s">
        <v>340</v>
      </c>
      <c r="C70" s="109">
        <v>45705.297847222224</v>
      </c>
      <c r="D70" s="110"/>
      <c r="E70" s="110">
        <v>10248</v>
      </c>
      <c r="F70" s="19" t="s">
        <v>341</v>
      </c>
      <c r="G70" s="19" t="s">
        <v>9</v>
      </c>
      <c r="H70" s="19"/>
    </row>
    <row r="71" spans="1:8" x14ac:dyDescent="0.35">
      <c r="A71" s="109">
        <v>45705.332233796296</v>
      </c>
      <c r="B71" s="19" t="s">
        <v>218</v>
      </c>
      <c r="C71" s="109">
        <v>45705.332233796296</v>
      </c>
      <c r="D71" s="110"/>
      <c r="E71" s="110">
        <v>9984</v>
      </c>
      <c r="F71" s="19" t="s">
        <v>342</v>
      </c>
      <c r="G71" s="19" t="s">
        <v>9</v>
      </c>
      <c r="H71" s="19"/>
    </row>
    <row r="72" spans="1:8" x14ac:dyDescent="0.35">
      <c r="A72" s="114">
        <v>45705.467997685184</v>
      </c>
      <c r="B72" s="115" t="s">
        <v>343</v>
      </c>
      <c r="C72" s="114">
        <v>45706.001504629632</v>
      </c>
      <c r="D72" s="116">
        <v>99.99</v>
      </c>
      <c r="E72" s="116"/>
      <c r="F72" s="115" t="s">
        <v>344</v>
      </c>
      <c r="G72" s="117" t="s">
        <v>12</v>
      </c>
      <c r="H72" s="115"/>
    </row>
    <row r="73" spans="1:8" x14ac:dyDescent="0.35">
      <c r="A73" s="114">
        <v>45705.467465277776</v>
      </c>
      <c r="B73" s="115" t="s">
        <v>328</v>
      </c>
      <c r="C73" s="114">
        <v>45706.001550925925</v>
      </c>
      <c r="D73" s="116">
        <v>1339</v>
      </c>
      <c r="E73" s="116"/>
      <c r="F73" s="115" t="s">
        <v>345</v>
      </c>
      <c r="G73" s="117" t="s">
        <v>12</v>
      </c>
      <c r="H73" s="115"/>
    </row>
    <row r="74" spans="1:8" x14ac:dyDescent="0.35">
      <c r="A74" s="114">
        <v>45705.466608796298</v>
      </c>
      <c r="B74" s="115" t="s">
        <v>343</v>
      </c>
      <c r="C74" s="114">
        <v>45706.001562500001</v>
      </c>
      <c r="D74" s="116">
        <v>109.85</v>
      </c>
      <c r="E74" s="116"/>
      <c r="F74" s="115" t="s">
        <v>346</v>
      </c>
      <c r="G74" s="117" t="s">
        <v>12</v>
      </c>
      <c r="H74" s="115"/>
    </row>
    <row r="75" spans="1:8" x14ac:dyDescent="0.35">
      <c r="A75" s="114">
        <v>45705.465879629628</v>
      </c>
      <c r="B75" s="115" t="s">
        <v>103</v>
      </c>
      <c r="C75" s="114">
        <v>45706.001574074071</v>
      </c>
      <c r="D75" s="116">
        <v>371.32</v>
      </c>
      <c r="E75" s="116"/>
      <c r="F75" s="115" t="s">
        <v>104</v>
      </c>
      <c r="G75" s="108" t="s">
        <v>61</v>
      </c>
      <c r="H75" s="115"/>
    </row>
    <row r="76" spans="1:8" x14ac:dyDescent="0.35">
      <c r="A76" s="114">
        <v>45705.466782407406</v>
      </c>
      <c r="B76" s="115" t="s">
        <v>328</v>
      </c>
      <c r="C76" s="114">
        <v>45706.001956018517</v>
      </c>
      <c r="D76" s="116">
        <v>2411.02</v>
      </c>
      <c r="E76" s="116"/>
      <c r="F76" s="115" t="s">
        <v>347</v>
      </c>
      <c r="G76" s="117" t="s">
        <v>12</v>
      </c>
      <c r="H76" s="115"/>
    </row>
    <row r="77" spans="1:8" x14ac:dyDescent="0.35">
      <c r="A77" s="114">
        <v>45705.465856481482</v>
      </c>
      <c r="B77" s="115" t="s">
        <v>348</v>
      </c>
      <c r="C77" s="114">
        <v>45706.00199074074</v>
      </c>
      <c r="D77" s="116">
        <v>446.72</v>
      </c>
      <c r="E77" s="116"/>
      <c r="F77" s="115" t="s">
        <v>349</v>
      </c>
      <c r="G77" s="108" t="s">
        <v>61</v>
      </c>
      <c r="H77" s="115"/>
    </row>
    <row r="78" spans="1:8" x14ac:dyDescent="0.35">
      <c r="A78" s="109">
        <v>45706.174664351849</v>
      </c>
      <c r="B78" s="19" t="s">
        <v>168</v>
      </c>
      <c r="C78" s="109">
        <v>45706.174664351849</v>
      </c>
      <c r="D78" s="110"/>
      <c r="E78" s="110">
        <v>14160</v>
      </c>
      <c r="F78" s="19" t="s">
        <v>350</v>
      </c>
      <c r="G78" s="19" t="s">
        <v>9</v>
      </c>
      <c r="H78" s="19"/>
    </row>
    <row r="79" spans="1:8" x14ac:dyDescent="0.35">
      <c r="A79" s="127">
        <v>45706.285740740743</v>
      </c>
      <c r="B79" s="13" t="s">
        <v>212</v>
      </c>
      <c r="C79" s="127">
        <v>45706.285740740743</v>
      </c>
      <c r="D79" s="128">
        <v>100159</v>
      </c>
      <c r="E79" s="128"/>
      <c r="F79" s="13" t="s">
        <v>351</v>
      </c>
      <c r="G79" s="13" t="s">
        <v>16</v>
      </c>
      <c r="H79" s="13"/>
    </row>
    <row r="80" spans="1:8" x14ac:dyDescent="0.35">
      <c r="A80" s="109">
        <v>45706.327662037038</v>
      </c>
      <c r="B80" s="19" t="s">
        <v>275</v>
      </c>
      <c r="C80" s="109">
        <v>45706.327662037038</v>
      </c>
      <c r="D80" s="110"/>
      <c r="E80" s="110">
        <v>9792</v>
      </c>
      <c r="F80" s="19" t="s">
        <v>352</v>
      </c>
      <c r="G80" s="19" t="s">
        <v>9</v>
      </c>
      <c r="H80" s="19"/>
    </row>
    <row r="81" spans="1:8" x14ac:dyDescent="0.35">
      <c r="A81" s="109">
        <v>45706.332638888889</v>
      </c>
      <c r="B81" s="19" t="s">
        <v>221</v>
      </c>
      <c r="C81" s="109">
        <v>45706.332638888889</v>
      </c>
      <c r="D81" s="110"/>
      <c r="E81" s="110">
        <v>13200</v>
      </c>
      <c r="F81" s="19"/>
      <c r="G81" s="19" t="s">
        <v>9</v>
      </c>
      <c r="H81" s="19"/>
    </row>
    <row r="82" spans="1:8" x14ac:dyDescent="0.35">
      <c r="A82" s="103">
        <v>45707.273530092592</v>
      </c>
      <c r="B82" s="15" t="s">
        <v>206</v>
      </c>
      <c r="C82" s="103">
        <v>45707.273530092592</v>
      </c>
      <c r="D82" s="104">
        <v>2</v>
      </c>
      <c r="E82" s="104"/>
      <c r="F82" s="80"/>
      <c r="G82" s="105" t="s">
        <v>14</v>
      </c>
      <c r="H82" s="15"/>
    </row>
    <row r="83" spans="1:8" x14ac:dyDescent="0.35">
      <c r="A83" s="114">
        <v>45707.418009259258</v>
      </c>
      <c r="B83" s="115" t="s">
        <v>353</v>
      </c>
      <c r="C83" s="114">
        <v>45708.001875000002</v>
      </c>
      <c r="D83" s="116">
        <v>548.79999999999995</v>
      </c>
      <c r="E83" s="116"/>
      <c r="F83" s="115" t="s">
        <v>354</v>
      </c>
      <c r="G83" s="108" t="s">
        <v>61</v>
      </c>
      <c r="H83" s="115"/>
    </row>
    <row r="84" spans="1:8" x14ac:dyDescent="0.35">
      <c r="A84" s="114">
        <v>45708.270335648151</v>
      </c>
      <c r="B84" s="115" t="s">
        <v>222</v>
      </c>
      <c r="C84" s="114">
        <v>45708.270335648151</v>
      </c>
      <c r="D84" s="116">
        <v>2909.1</v>
      </c>
      <c r="E84" s="116"/>
      <c r="F84" s="115"/>
      <c r="G84" s="117" t="s">
        <v>74</v>
      </c>
      <c r="H84" s="115"/>
    </row>
    <row r="85" spans="1:8" x14ac:dyDescent="0.35">
      <c r="A85" s="109">
        <v>45709.169212962966</v>
      </c>
      <c r="B85" s="19" t="s">
        <v>291</v>
      </c>
      <c r="C85" s="109">
        <v>45709.169212962966</v>
      </c>
      <c r="D85" s="110"/>
      <c r="E85" s="110">
        <v>16644</v>
      </c>
      <c r="F85" s="19" t="s">
        <v>355</v>
      </c>
      <c r="G85" s="19" t="s">
        <v>9</v>
      </c>
      <c r="H85" s="19"/>
    </row>
    <row r="86" spans="1:8" x14ac:dyDescent="0.35">
      <c r="A86" s="111">
        <v>45710.499386574076</v>
      </c>
      <c r="B86" s="22" t="s">
        <v>233</v>
      </c>
      <c r="C86" s="111">
        <v>45710.499421296299</v>
      </c>
      <c r="D86" s="112">
        <v>6481.6</v>
      </c>
      <c r="E86" s="112"/>
      <c r="F86" s="22" t="s">
        <v>356</v>
      </c>
      <c r="G86" s="22" t="s">
        <v>10</v>
      </c>
      <c r="H86" s="22"/>
    </row>
    <row r="87" spans="1:8" x14ac:dyDescent="0.35">
      <c r="A87" s="114">
        <v>45709.595995370371</v>
      </c>
      <c r="B87" s="115" t="s">
        <v>96</v>
      </c>
      <c r="C87" s="114">
        <v>45712.335428240738</v>
      </c>
      <c r="D87" s="116">
        <v>6696.49</v>
      </c>
      <c r="E87" s="116"/>
      <c r="F87" s="115" t="s">
        <v>82</v>
      </c>
      <c r="G87" s="108" t="s">
        <v>13</v>
      </c>
      <c r="H87" s="115" t="s">
        <v>357</v>
      </c>
    </row>
    <row r="88" spans="1:8" x14ac:dyDescent="0.35">
      <c r="A88" s="109">
        <v>45712.704328703701</v>
      </c>
      <c r="B88" s="19" t="s">
        <v>240</v>
      </c>
      <c r="C88" s="109">
        <v>45712.704328703701</v>
      </c>
      <c r="D88" s="110"/>
      <c r="E88" s="110">
        <v>15120</v>
      </c>
      <c r="F88" s="19" t="s">
        <v>358</v>
      </c>
      <c r="G88" s="19" t="s">
        <v>9</v>
      </c>
      <c r="H88" s="19"/>
    </row>
    <row r="89" spans="1:8" x14ac:dyDescent="0.35">
      <c r="A89" s="109">
        <v>45712.704710648148</v>
      </c>
      <c r="B89" s="19" t="s">
        <v>240</v>
      </c>
      <c r="C89" s="109">
        <v>45712.704710648148</v>
      </c>
      <c r="D89" s="110"/>
      <c r="E89" s="110">
        <v>151.36000000000001</v>
      </c>
      <c r="F89" s="19" t="s">
        <v>359</v>
      </c>
      <c r="G89" s="19" t="s">
        <v>9</v>
      </c>
      <c r="H89" s="19"/>
    </row>
    <row r="90" spans="1:8" x14ac:dyDescent="0.35">
      <c r="A90" s="109">
        <v>45713.171319444446</v>
      </c>
      <c r="B90" s="19" t="s">
        <v>192</v>
      </c>
      <c r="C90" s="109">
        <v>45713.171319444446</v>
      </c>
      <c r="D90" s="110"/>
      <c r="E90" s="110">
        <v>14742</v>
      </c>
      <c r="F90" s="19" t="s">
        <v>360</v>
      </c>
      <c r="G90" s="19" t="s">
        <v>9</v>
      </c>
      <c r="H90" s="19"/>
    </row>
    <row r="91" spans="1:8" x14ac:dyDescent="0.35">
      <c r="A91" s="127">
        <v>45713.292939814812</v>
      </c>
      <c r="B91" s="13" t="s">
        <v>226</v>
      </c>
      <c r="C91" s="127">
        <v>45713.292939814812</v>
      </c>
      <c r="D91" s="128">
        <v>15958</v>
      </c>
      <c r="E91" s="128"/>
      <c r="F91" s="13" t="s">
        <v>361</v>
      </c>
      <c r="G91" s="13" t="s">
        <v>17</v>
      </c>
      <c r="H91" s="13"/>
    </row>
    <row r="92" spans="1:8" x14ac:dyDescent="0.35">
      <c r="A92" s="127">
        <v>45713.297314814816</v>
      </c>
      <c r="B92" s="13" t="s">
        <v>238</v>
      </c>
      <c r="C92" s="127">
        <v>45713.297314814816</v>
      </c>
      <c r="D92" s="128">
        <v>33437.160000000003</v>
      </c>
      <c r="E92" s="128"/>
      <c r="F92" s="13" t="s">
        <v>362</v>
      </c>
      <c r="G92" s="129" t="s">
        <v>18</v>
      </c>
      <c r="H92" s="13"/>
    </row>
    <row r="93" spans="1:8" x14ac:dyDescent="0.35">
      <c r="A93" s="103">
        <v>45714.282986111109</v>
      </c>
      <c r="B93" s="15" t="s">
        <v>268</v>
      </c>
      <c r="C93" s="103">
        <v>45714.282986111109</v>
      </c>
      <c r="D93" s="104">
        <v>38.36</v>
      </c>
      <c r="E93" s="104"/>
      <c r="F93" s="80" t="s">
        <v>269</v>
      </c>
      <c r="G93" s="105" t="s">
        <v>15</v>
      </c>
      <c r="H93" s="15"/>
    </row>
    <row r="94" spans="1:8" x14ac:dyDescent="0.35">
      <c r="A94" s="111">
        <v>45714.292118055557</v>
      </c>
      <c r="B94" s="22" t="s">
        <v>226</v>
      </c>
      <c r="C94" s="111">
        <v>45714.292118055557</v>
      </c>
      <c r="D94" s="112">
        <v>98182</v>
      </c>
      <c r="E94" s="112"/>
      <c r="F94" s="22" t="s">
        <v>363</v>
      </c>
      <c r="G94" s="87" t="s">
        <v>21</v>
      </c>
      <c r="H94" s="22"/>
    </row>
    <row r="95" spans="1:8" x14ac:dyDescent="0.35">
      <c r="A95" s="109">
        <v>45714.421597222223</v>
      </c>
      <c r="B95" s="19" t="s">
        <v>85</v>
      </c>
      <c r="C95" s="109">
        <v>45714.421597222223</v>
      </c>
      <c r="D95" s="110"/>
      <c r="E95" s="110">
        <v>9180</v>
      </c>
      <c r="F95" s="19" t="s">
        <v>364</v>
      </c>
      <c r="G95" s="19" t="s">
        <v>9</v>
      </c>
      <c r="H95" s="19"/>
    </row>
    <row r="96" spans="1:8" x14ac:dyDescent="0.35">
      <c r="A96" s="109">
        <v>45714.424733796295</v>
      </c>
      <c r="B96" s="19" t="s">
        <v>85</v>
      </c>
      <c r="C96" s="109">
        <v>45714.424733796295</v>
      </c>
      <c r="D96" s="110"/>
      <c r="E96" s="110">
        <v>10560</v>
      </c>
      <c r="F96" s="19" t="s">
        <v>365</v>
      </c>
      <c r="G96" s="19" t="s">
        <v>9</v>
      </c>
      <c r="H96" s="19"/>
    </row>
    <row r="97" spans="1:8" x14ac:dyDescent="0.35">
      <c r="A97" s="114">
        <v>45714.439606481479</v>
      </c>
      <c r="B97" s="115" t="s">
        <v>326</v>
      </c>
      <c r="C97" s="114">
        <v>45714.439629629633</v>
      </c>
      <c r="D97" s="116">
        <v>3000</v>
      </c>
      <c r="E97" s="116"/>
      <c r="F97" s="115" t="s">
        <v>366</v>
      </c>
      <c r="G97" s="117" t="s">
        <v>56</v>
      </c>
      <c r="H97" s="115"/>
    </row>
    <row r="98" spans="1:8" x14ac:dyDescent="0.35">
      <c r="A98" s="103">
        <v>45713.418298611112</v>
      </c>
      <c r="B98" s="15" t="s">
        <v>232</v>
      </c>
      <c r="C98" s="103">
        <v>45714.612824074073</v>
      </c>
      <c r="D98" s="104">
        <v>23.88</v>
      </c>
      <c r="E98" s="104"/>
      <c r="F98" s="80"/>
      <c r="G98" s="105" t="s">
        <v>14</v>
      </c>
      <c r="H98" s="15"/>
    </row>
    <row r="99" spans="1:8" x14ac:dyDescent="0.35">
      <c r="A99" s="114">
        <v>45714.64534722222</v>
      </c>
      <c r="B99" s="115" t="s">
        <v>138</v>
      </c>
      <c r="C99" s="114">
        <v>45715.336967592593</v>
      </c>
      <c r="D99" s="116">
        <v>1704.64</v>
      </c>
      <c r="E99" s="116"/>
      <c r="F99" s="115" t="s">
        <v>82</v>
      </c>
      <c r="G99" s="108" t="s">
        <v>13</v>
      </c>
      <c r="H99" s="115" t="s">
        <v>357</v>
      </c>
    </row>
    <row r="100" spans="1:8" x14ac:dyDescent="0.35">
      <c r="A100" s="114">
        <v>45714.688460648147</v>
      </c>
      <c r="B100" s="115" t="s">
        <v>102</v>
      </c>
      <c r="C100" s="114">
        <v>45715.337222222224</v>
      </c>
      <c r="D100" s="116">
        <v>2704.89</v>
      </c>
      <c r="E100" s="116"/>
      <c r="F100" s="115" t="s">
        <v>82</v>
      </c>
      <c r="G100" s="108" t="s">
        <v>13</v>
      </c>
      <c r="H100" s="115" t="s">
        <v>357</v>
      </c>
    </row>
    <row r="101" spans="1:8" x14ac:dyDescent="0.35">
      <c r="A101" s="114">
        <v>45714.686851851853</v>
      </c>
      <c r="B101" s="115" t="s">
        <v>112</v>
      </c>
      <c r="C101" s="114">
        <v>45715.337337962963</v>
      </c>
      <c r="D101" s="116">
        <v>5187.47</v>
      </c>
      <c r="E101" s="116"/>
      <c r="F101" s="115" t="s">
        <v>82</v>
      </c>
      <c r="G101" s="108" t="s">
        <v>13</v>
      </c>
      <c r="H101" s="115" t="s">
        <v>357</v>
      </c>
    </row>
    <row r="102" spans="1:8" x14ac:dyDescent="0.35">
      <c r="A102" s="114">
        <v>45715.328530092593</v>
      </c>
      <c r="B102" s="115" t="s">
        <v>120</v>
      </c>
      <c r="C102" s="114">
        <v>45715.460127314815</v>
      </c>
      <c r="D102" s="116">
        <v>4569.46</v>
      </c>
      <c r="E102" s="116"/>
      <c r="F102" s="115" t="s">
        <v>82</v>
      </c>
      <c r="G102" s="108" t="s">
        <v>13</v>
      </c>
      <c r="H102" s="115"/>
    </row>
    <row r="103" spans="1:8" x14ac:dyDescent="0.35">
      <c r="A103" s="114">
        <v>45715.331180555557</v>
      </c>
      <c r="B103" s="115" t="s">
        <v>264</v>
      </c>
      <c r="C103" s="114">
        <v>45715.460138888891</v>
      </c>
      <c r="D103" s="116">
        <v>4984.3599999999997</v>
      </c>
      <c r="E103" s="116"/>
      <c r="F103" s="115" t="s">
        <v>82</v>
      </c>
      <c r="G103" s="108" t="s">
        <v>13</v>
      </c>
      <c r="H103" s="115"/>
    </row>
    <row r="104" spans="1:8" x14ac:dyDescent="0.35">
      <c r="A104" s="114">
        <v>45715.331701388888</v>
      </c>
      <c r="B104" s="115" t="s">
        <v>257</v>
      </c>
      <c r="C104" s="114">
        <v>45715.460150462961</v>
      </c>
      <c r="D104" s="116">
        <v>5237.2700000000004</v>
      </c>
      <c r="E104" s="116"/>
      <c r="F104" s="115" t="s">
        <v>82</v>
      </c>
      <c r="G104" s="108" t="s">
        <v>13</v>
      </c>
      <c r="H104" s="115"/>
    </row>
    <row r="105" spans="1:8" x14ac:dyDescent="0.35">
      <c r="A105" s="114">
        <v>45715.331701388888</v>
      </c>
      <c r="B105" s="115" t="s">
        <v>262</v>
      </c>
      <c r="C105" s="114">
        <v>45715.460150462961</v>
      </c>
      <c r="D105" s="116">
        <v>4897.17</v>
      </c>
      <c r="E105" s="116"/>
      <c r="F105" s="115" t="s">
        <v>82</v>
      </c>
      <c r="G105" s="108" t="s">
        <v>13</v>
      </c>
      <c r="H105" s="115"/>
    </row>
    <row r="106" spans="1:8" x14ac:dyDescent="0.35">
      <c r="A106" s="114">
        <v>45715.331678240742</v>
      </c>
      <c r="B106" s="115" t="s">
        <v>255</v>
      </c>
      <c r="C106" s="114">
        <v>45715.460150462961</v>
      </c>
      <c r="D106" s="116">
        <v>4465.3500000000004</v>
      </c>
      <c r="E106" s="116"/>
      <c r="F106" s="115" t="s">
        <v>82</v>
      </c>
      <c r="G106" s="108" t="s">
        <v>13</v>
      </c>
      <c r="H106" s="115"/>
    </row>
    <row r="107" spans="1:8" x14ac:dyDescent="0.35">
      <c r="A107" s="114">
        <v>45715.331666666665</v>
      </c>
      <c r="B107" s="115" t="s">
        <v>260</v>
      </c>
      <c r="C107" s="114">
        <v>45715.460150462961</v>
      </c>
      <c r="D107" s="116">
        <v>5195.62</v>
      </c>
      <c r="E107" s="116"/>
      <c r="F107" s="115" t="s">
        <v>82</v>
      </c>
      <c r="G107" s="108" t="s">
        <v>13</v>
      </c>
      <c r="H107" s="115"/>
    </row>
    <row r="108" spans="1:8" x14ac:dyDescent="0.35">
      <c r="A108" s="114">
        <v>45715.331712962965</v>
      </c>
      <c r="B108" s="115" t="s">
        <v>247</v>
      </c>
      <c r="C108" s="114">
        <v>45715.460162037038</v>
      </c>
      <c r="D108" s="116">
        <v>4876.9399999999996</v>
      </c>
      <c r="E108" s="116"/>
      <c r="F108" s="115" t="s">
        <v>82</v>
      </c>
      <c r="G108" s="108" t="s">
        <v>13</v>
      </c>
      <c r="H108" s="115"/>
    </row>
    <row r="109" spans="1:8" x14ac:dyDescent="0.35">
      <c r="A109" s="114">
        <v>45715.33116898148</v>
      </c>
      <c r="B109" s="115" t="s">
        <v>252</v>
      </c>
      <c r="C109" s="114">
        <v>45715.460520833331</v>
      </c>
      <c r="D109" s="116">
        <v>6067.66</v>
      </c>
      <c r="E109" s="116"/>
      <c r="F109" s="115" t="s">
        <v>82</v>
      </c>
      <c r="G109" s="108" t="s">
        <v>13</v>
      </c>
      <c r="H109" s="115"/>
    </row>
    <row r="110" spans="1:8" x14ac:dyDescent="0.35">
      <c r="A110" s="114">
        <v>45715.328553240739</v>
      </c>
      <c r="B110" s="115" t="s">
        <v>124</v>
      </c>
      <c r="C110" s="114">
        <v>45715.460543981484</v>
      </c>
      <c r="D110" s="116">
        <v>4757.78</v>
      </c>
      <c r="E110" s="116"/>
      <c r="F110" s="115" t="s">
        <v>82</v>
      </c>
      <c r="G110" s="108" t="s">
        <v>13</v>
      </c>
      <c r="H110" s="115"/>
    </row>
    <row r="111" spans="1:8" x14ac:dyDescent="0.35">
      <c r="A111" s="114">
        <v>45715.331631944442</v>
      </c>
      <c r="B111" s="115" t="s">
        <v>251</v>
      </c>
      <c r="C111" s="114">
        <v>45715.460590277777</v>
      </c>
      <c r="D111" s="116">
        <v>5399.61</v>
      </c>
      <c r="E111" s="116"/>
      <c r="F111" s="115" t="s">
        <v>82</v>
      </c>
      <c r="G111" s="108" t="s">
        <v>13</v>
      </c>
      <c r="H111" s="115"/>
    </row>
    <row r="112" spans="1:8" x14ac:dyDescent="0.35">
      <c r="A112" s="114">
        <v>45715.328518518516</v>
      </c>
      <c r="B112" s="115" t="s">
        <v>259</v>
      </c>
      <c r="C112" s="114">
        <v>45715.460590277777</v>
      </c>
      <c r="D112" s="116">
        <v>4427.33</v>
      </c>
      <c r="E112" s="116"/>
      <c r="F112" s="115" t="s">
        <v>82</v>
      </c>
      <c r="G112" s="108" t="s">
        <v>13</v>
      </c>
      <c r="H112" s="115"/>
    </row>
    <row r="113" spans="1:8" x14ac:dyDescent="0.35">
      <c r="A113" s="114">
        <v>45715.331817129627</v>
      </c>
      <c r="B113" s="115" t="s">
        <v>248</v>
      </c>
      <c r="C113" s="114">
        <v>45715.460625</v>
      </c>
      <c r="D113" s="116">
        <v>4225.57</v>
      </c>
      <c r="E113" s="116"/>
      <c r="F113" s="115" t="s">
        <v>82</v>
      </c>
      <c r="G113" s="108" t="s">
        <v>13</v>
      </c>
      <c r="H113" s="115"/>
    </row>
    <row r="114" spans="1:8" x14ac:dyDescent="0.35">
      <c r="A114" s="114">
        <v>45715.331805555557</v>
      </c>
      <c r="B114" s="115" t="s">
        <v>243</v>
      </c>
      <c r="C114" s="114">
        <v>45715.460625</v>
      </c>
      <c r="D114" s="116">
        <v>6013.21</v>
      </c>
      <c r="E114" s="116"/>
      <c r="F114" s="115" t="s">
        <v>82</v>
      </c>
      <c r="G114" s="108" t="s">
        <v>13</v>
      </c>
      <c r="H114" s="115"/>
    </row>
    <row r="115" spans="1:8" x14ac:dyDescent="0.35">
      <c r="A115" s="114">
        <v>45715.331550925926</v>
      </c>
      <c r="B115" s="115" t="s">
        <v>126</v>
      </c>
      <c r="C115" s="114">
        <v>45715.460625</v>
      </c>
      <c r="D115" s="116">
        <v>4925.17</v>
      </c>
      <c r="E115" s="116"/>
      <c r="F115" s="115" t="s">
        <v>82</v>
      </c>
      <c r="G115" s="108" t="s">
        <v>13</v>
      </c>
      <c r="H115" s="115"/>
    </row>
    <row r="116" spans="1:8" x14ac:dyDescent="0.35">
      <c r="A116" s="114">
        <v>45715.328553240739</v>
      </c>
      <c r="B116" s="115" t="s">
        <v>128</v>
      </c>
      <c r="C116" s="114">
        <v>45715.460625</v>
      </c>
      <c r="D116" s="116">
        <v>2880.01</v>
      </c>
      <c r="E116" s="116"/>
      <c r="F116" s="115" t="s">
        <v>82</v>
      </c>
      <c r="G116" s="108" t="s">
        <v>13</v>
      </c>
      <c r="H116" s="115"/>
    </row>
    <row r="117" spans="1:8" x14ac:dyDescent="0.35">
      <c r="A117" s="114">
        <v>45715.331666666665</v>
      </c>
      <c r="B117" s="115" t="s">
        <v>134</v>
      </c>
      <c r="C117" s="114">
        <v>45715.460636574076</v>
      </c>
      <c r="D117" s="116">
        <v>3187.39</v>
      </c>
      <c r="E117" s="116"/>
      <c r="F117" s="115" t="s">
        <v>82</v>
      </c>
      <c r="G117" s="108" t="s">
        <v>13</v>
      </c>
      <c r="H117" s="115"/>
    </row>
    <row r="118" spans="1:8" x14ac:dyDescent="0.35">
      <c r="A118" s="114">
        <v>45715.331203703703</v>
      </c>
      <c r="B118" s="115" t="s">
        <v>94</v>
      </c>
      <c r="C118" s="114">
        <v>45715.460636574076</v>
      </c>
      <c r="D118" s="116">
        <v>5213.87</v>
      </c>
      <c r="E118" s="116"/>
      <c r="F118" s="115" t="s">
        <v>82</v>
      </c>
      <c r="G118" s="108" t="s">
        <v>13</v>
      </c>
      <c r="H118" s="115"/>
    </row>
    <row r="119" spans="1:8" x14ac:dyDescent="0.35">
      <c r="A119" s="114">
        <v>45715.331180555557</v>
      </c>
      <c r="B119" s="115" t="s">
        <v>249</v>
      </c>
      <c r="C119" s="114">
        <v>45715.460648148146</v>
      </c>
      <c r="D119" s="116">
        <v>4798.26</v>
      </c>
      <c r="E119" s="116"/>
      <c r="F119" s="115" t="s">
        <v>82</v>
      </c>
      <c r="G119" s="108" t="s">
        <v>13</v>
      </c>
      <c r="H119" s="115"/>
    </row>
    <row r="120" spans="1:8" x14ac:dyDescent="0.35">
      <c r="A120" s="114">
        <v>45715.328564814816</v>
      </c>
      <c r="B120" s="115" t="s">
        <v>261</v>
      </c>
      <c r="C120" s="114">
        <v>45715.460648148146</v>
      </c>
      <c r="D120" s="116">
        <v>5961.6</v>
      </c>
      <c r="E120" s="116"/>
      <c r="F120" s="115" t="s">
        <v>82</v>
      </c>
      <c r="G120" s="108" t="s">
        <v>13</v>
      </c>
      <c r="H120" s="115"/>
    </row>
    <row r="121" spans="1:8" x14ac:dyDescent="0.35">
      <c r="A121" s="114">
        <v>45715.331793981481</v>
      </c>
      <c r="B121" s="115" t="s">
        <v>122</v>
      </c>
      <c r="C121" s="114">
        <v>45715.460659722223</v>
      </c>
      <c r="D121" s="116">
        <v>4762.7700000000004</v>
      </c>
      <c r="E121" s="116"/>
      <c r="F121" s="115" t="s">
        <v>82</v>
      </c>
      <c r="G121" s="108" t="s">
        <v>13</v>
      </c>
      <c r="H121" s="115"/>
    </row>
    <row r="122" spans="1:8" x14ac:dyDescent="0.35">
      <c r="A122" s="114">
        <v>45715.331620370373</v>
      </c>
      <c r="B122" s="115" t="s">
        <v>118</v>
      </c>
      <c r="C122" s="114">
        <v>45715.460682870369</v>
      </c>
      <c r="D122" s="116">
        <v>5088.9399999999996</v>
      </c>
      <c r="E122" s="116"/>
      <c r="F122" s="115" t="s">
        <v>82</v>
      </c>
      <c r="G122" s="108" t="s">
        <v>13</v>
      </c>
      <c r="H122" s="115"/>
    </row>
    <row r="123" spans="1:8" x14ac:dyDescent="0.35">
      <c r="A123" s="114">
        <v>45715.331655092596</v>
      </c>
      <c r="B123" s="115" t="s">
        <v>244</v>
      </c>
      <c r="C123" s="114">
        <v>45715.460694444446</v>
      </c>
      <c r="D123" s="116">
        <v>4490.8599999999997</v>
      </c>
      <c r="E123" s="116"/>
      <c r="F123" s="115" t="s">
        <v>82</v>
      </c>
      <c r="G123" s="108" t="s">
        <v>13</v>
      </c>
      <c r="H123" s="115"/>
    </row>
    <row r="124" spans="1:8" x14ac:dyDescent="0.35">
      <c r="A124" s="114">
        <v>45715.331724537034</v>
      </c>
      <c r="B124" s="115" t="s">
        <v>367</v>
      </c>
      <c r="C124" s="114">
        <v>45715.460706018515</v>
      </c>
      <c r="D124" s="116">
        <v>5202.46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45715.32849537037</v>
      </c>
      <c r="B125" s="115" t="s">
        <v>104</v>
      </c>
      <c r="C125" s="114">
        <v>45715.460706018515</v>
      </c>
      <c r="D125" s="116">
        <v>5330.86</v>
      </c>
      <c r="E125" s="116"/>
      <c r="F125" s="115" t="s">
        <v>82</v>
      </c>
      <c r="G125" s="108" t="s">
        <v>13</v>
      </c>
      <c r="H125" s="115"/>
    </row>
    <row r="126" spans="1:8" x14ac:dyDescent="0.35">
      <c r="A126" s="114">
        <v>45715.331828703704</v>
      </c>
      <c r="B126" s="115" t="s">
        <v>246</v>
      </c>
      <c r="C126" s="114">
        <v>45715.460717592592</v>
      </c>
      <c r="D126" s="116">
        <v>6419.46</v>
      </c>
      <c r="E126" s="116"/>
      <c r="F126" s="115" t="s">
        <v>82</v>
      </c>
      <c r="G126" s="108" t="s">
        <v>13</v>
      </c>
      <c r="H126" s="115"/>
    </row>
    <row r="127" spans="1:8" x14ac:dyDescent="0.35">
      <c r="A127" s="114">
        <v>45715.328506944446</v>
      </c>
      <c r="B127" s="115" t="s">
        <v>250</v>
      </c>
      <c r="C127" s="114">
        <v>45715.460717592592</v>
      </c>
      <c r="D127" s="116">
        <v>5392.81</v>
      </c>
      <c r="E127" s="116"/>
      <c r="F127" s="115" t="s">
        <v>82</v>
      </c>
      <c r="G127" s="108" t="s">
        <v>13</v>
      </c>
      <c r="H127" s="115"/>
    </row>
    <row r="128" spans="1:8" x14ac:dyDescent="0.35">
      <c r="A128" s="109">
        <v>45716.174131944441</v>
      </c>
      <c r="B128" s="19" t="s">
        <v>302</v>
      </c>
      <c r="C128" s="109">
        <v>45716.174131944441</v>
      </c>
      <c r="D128" s="110"/>
      <c r="E128" s="110">
        <v>15312</v>
      </c>
      <c r="F128" s="19" t="s">
        <v>368</v>
      </c>
      <c r="G128" s="19" t="s">
        <v>9</v>
      </c>
      <c r="H128" s="19"/>
    </row>
    <row r="129" spans="1:8" x14ac:dyDescent="0.35">
      <c r="A129" s="109">
        <v>45716.45616898148</v>
      </c>
      <c r="B129" s="19" t="s">
        <v>304</v>
      </c>
      <c r="C129" s="109">
        <v>45716.45616898148</v>
      </c>
      <c r="D129" s="110"/>
      <c r="E129" s="110">
        <v>16632</v>
      </c>
      <c r="F129" s="19" t="s">
        <v>369</v>
      </c>
      <c r="G129" s="19" t="s">
        <v>9</v>
      </c>
      <c r="H129" s="19"/>
    </row>
    <row r="130" spans="1:8" x14ac:dyDescent="0.35">
      <c r="A130" s="114">
        <v>45716.718530092592</v>
      </c>
      <c r="B130" s="115" t="s">
        <v>370</v>
      </c>
      <c r="C130" s="114">
        <v>45716.718553240738</v>
      </c>
      <c r="D130" s="116">
        <v>6210.95</v>
      </c>
      <c r="E130" s="116"/>
      <c r="F130" s="115" t="s">
        <v>371</v>
      </c>
      <c r="G130" s="108" t="s">
        <v>13</v>
      </c>
      <c r="H130" s="115"/>
    </row>
    <row r="131" spans="1:8" x14ac:dyDescent="0.35">
      <c r="A131" s="114">
        <v>45716.720231481479</v>
      </c>
      <c r="B131" s="115" t="s">
        <v>114</v>
      </c>
      <c r="C131" s="114">
        <v>45716.720254629632</v>
      </c>
      <c r="D131" s="116">
        <v>5664.17</v>
      </c>
      <c r="E131" s="116"/>
      <c r="F131" s="115" t="s">
        <v>371</v>
      </c>
      <c r="G131" s="108" t="s">
        <v>13</v>
      </c>
      <c r="H131" s="115"/>
    </row>
    <row r="132" spans="1:8" x14ac:dyDescent="0.35">
      <c r="A132" s="114">
        <v>45716.720960648148</v>
      </c>
      <c r="B132" s="115" t="s">
        <v>132</v>
      </c>
      <c r="C132" s="114">
        <v>45716.720972222225</v>
      </c>
      <c r="D132" s="116">
        <v>4867.01</v>
      </c>
      <c r="E132" s="116"/>
      <c r="F132" s="115" t="s">
        <v>371</v>
      </c>
      <c r="G132" s="108" t="s">
        <v>13</v>
      </c>
      <c r="H132" s="115"/>
    </row>
    <row r="133" spans="1:8" x14ac:dyDescent="0.35">
      <c r="A133" s="114">
        <v>45716.721736111111</v>
      </c>
      <c r="B133" s="115" t="s">
        <v>263</v>
      </c>
      <c r="C133" s="114">
        <v>45716.721759259257</v>
      </c>
      <c r="D133" s="116">
        <v>5765.74</v>
      </c>
      <c r="E133" s="116"/>
      <c r="F133" s="115" t="s">
        <v>371</v>
      </c>
      <c r="G133" s="108" t="s">
        <v>13</v>
      </c>
      <c r="H133" s="115"/>
    </row>
    <row r="134" spans="1:8" x14ac:dyDescent="0.35">
      <c r="A134" s="114">
        <v>45716.722430555557</v>
      </c>
      <c r="B134" s="115" t="s">
        <v>245</v>
      </c>
      <c r="C134" s="114">
        <v>45716.722453703704</v>
      </c>
      <c r="D134" s="116">
        <v>4424.6899999999996</v>
      </c>
      <c r="E134" s="116"/>
      <c r="F134" s="115" t="s">
        <v>371</v>
      </c>
      <c r="G134" s="108" t="s">
        <v>13</v>
      </c>
      <c r="H134" s="115"/>
    </row>
    <row r="135" spans="1:8" x14ac:dyDescent="0.35">
      <c r="A135" s="114">
        <v>45716.723182870373</v>
      </c>
      <c r="B135" s="115" t="s">
        <v>348</v>
      </c>
      <c r="C135" s="114">
        <v>45716.72320601852</v>
      </c>
      <c r="D135" s="116">
        <v>4380.79</v>
      </c>
      <c r="E135" s="116"/>
      <c r="F135" s="115" t="s">
        <v>371</v>
      </c>
      <c r="G135" s="108" t="s">
        <v>13</v>
      </c>
      <c r="H135" s="115"/>
    </row>
    <row r="136" spans="1:8" x14ac:dyDescent="0.35">
      <c r="A136" s="114">
        <v>45716.725173611114</v>
      </c>
      <c r="B136" s="115" t="s">
        <v>372</v>
      </c>
      <c r="C136" s="114">
        <v>45716.725185185183</v>
      </c>
      <c r="D136" s="116">
        <v>6406.14</v>
      </c>
      <c r="E136" s="116"/>
      <c r="F136" s="115" t="s">
        <v>371</v>
      </c>
      <c r="G136" s="108" t="s">
        <v>13</v>
      </c>
      <c r="H136" s="115"/>
    </row>
    <row r="137" spans="1:8" x14ac:dyDescent="0.35">
      <c r="A137" s="114">
        <v>45716.728437500002</v>
      </c>
      <c r="B137" s="115" t="s">
        <v>373</v>
      </c>
      <c r="C137" s="114">
        <v>45716.728460648148</v>
      </c>
      <c r="D137" s="116">
        <v>3328.75</v>
      </c>
      <c r="E137" s="116"/>
      <c r="F137" s="115" t="s">
        <v>371</v>
      </c>
      <c r="G137" s="108" t="s">
        <v>13</v>
      </c>
      <c r="H137" s="115"/>
    </row>
    <row r="138" spans="1:8" x14ac:dyDescent="0.35">
      <c r="A138" s="114">
        <v>45716.747418981482</v>
      </c>
      <c r="B138" s="115" t="s">
        <v>107</v>
      </c>
      <c r="C138" s="114">
        <v>45716.747442129628</v>
      </c>
      <c r="D138" s="116">
        <v>3987.15</v>
      </c>
      <c r="E138" s="116"/>
      <c r="F138" s="115" t="s">
        <v>371</v>
      </c>
      <c r="G138" s="108" t="s">
        <v>13</v>
      </c>
      <c r="H138" s="115"/>
    </row>
    <row r="139" spans="1:8" x14ac:dyDescent="0.35">
      <c r="A139" s="114">
        <v>45716.755185185182</v>
      </c>
      <c r="B139" s="115" t="s">
        <v>115</v>
      </c>
      <c r="C139" s="114">
        <v>45716.755196759259</v>
      </c>
      <c r="D139" s="116">
        <v>5292.67</v>
      </c>
      <c r="E139" s="116"/>
      <c r="F139" s="115" t="s">
        <v>371</v>
      </c>
      <c r="G139" s="108" t="s">
        <v>13</v>
      </c>
      <c r="H139" s="115"/>
    </row>
    <row r="140" spans="1:8" x14ac:dyDescent="0.35">
      <c r="A140" s="91"/>
      <c r="B140" s="92"/>
      <c r="C140" s="91"/>
      <c r="D140" s="92"/>
      <c r="E140" s="92"/>
      <c r="F140" s="94"/>
      <c r="G140" s="92"/>
      <c r="H140" s="92"/>
    </row>
    <row r="141" spans="1:8" x14ac:dyDescent="0.35">
      <c r="A141" s="91"/>
      <c r="B141" s="92"/>
      <c r="C141" s="91"/>
      <c r="D141" s="92"/>
      <c r="E141" s="92"/>
      <c r="F141" s="94"/>
      <c r="G141" s="92"/>
      <c r="H141" s="92"/>
    </row>
    <row r="142" spans="1:8" x14ac:dyDescent="0.35">
      <c r="A142" s="91"/>
      <c r="B142" s="92"/>
      <c r="C142" s="91"/>
      <c r="D142" s="92"/>
      <c r="E142" s="92"/>
      <c r="F142" s="94"/>
      <c r="G142" s="92"/>
      <c r="H142" s="92"/>
    </row>
    <row r="143" spans="1:8" x14ac:dyDescent="0.35">
      <c r="A143" s="91"/>
      <c r="B143" s="92"/>
      <c r="C143" s="91"/>
      <c r="D143" s="92"/>
      <c r="E143" s="92"/>
      <c r="F143" s="94"/>
      <c r="G143" s="92"/>
      <c r="H143" s="92"/>
    </row>
    <row r="144" spans="1:8" x14ac:dyDescent="0.35">
      <c r="A144" s="91"/>
      <c r="B144" s="92"/>
      <c r="C144" s="91"/>
      <c r="D144" s="92"/>
      <c r="E144" s="92"/>
      <c r="F144" s="92"/>
      <c r="G144" s="92"/>
      <c r="H144" s="92"/>
    </row>
    <row r="145" spans="1:8" x14ac:dyDescent="0.35">
      <c r="A145" s="91"/>
      <c r="B145" s="92"/>
      <c r="C145" s="91"/>
      <c r="D145" s="92"/>
      <c r="E145" s="92"/>
      <c r="F145" s="94"/>
      <c r="G145" s="92"/>
      <c r="H145" s="92"/>
    </row>
    <row r="146" spans="1:8" x14ac:dyDescent="0.35">
      <c r="A146" s="91"/>
      <c r="B146" s="92"/>
      <c r="C146" s="91"/>
      <c r="D146" s="92"/>
      <c r="E146" s="92"/>
      <c r="F146" s="92"/>
      <c r="G146" s="92"/>
      <c r="H146" s="92"/>
    </row>
    <row r="147" spans="1:8" x14ac:dyDescent="0.35">
      <c r="A147" s="91"/>
      <c r="B147" s="92"/>
      <c r="C147" s="91"/>
      <c r="D147" s="92"/>
      <c r="E147" s="92"/>
      <c r="F147" s="94"/>
      <c r="G147" s="92"/>
      <c r="H147" s="92"/>
    </row>
    <row r="148" spans="1:8" x14ac:dyDescent="0.35">
      <c r="A148" s="91"/>
      <c r="B148" s="92"/>
      <c r="C148" s="91"/>
      <c r="D148" s="92"/>
      <c r="E148" s="92"/>
      <c r="F148" s="92"/>
      <c r="G148" s="92"/>
      <c r="H148" s="92"/>
    </row>
    <row r="149" spans="1:8" x14ac:dyDescent="0.35">
      <c r="A149" s="91"/>
      <c r="B149" s="92"/>
      <c r="C149" s="91"/>
      <c r="D149" s="92"/>
      <c r="E149" s="92"/>
      <c r="F149" s="92"/>
      <c r="G149" s="92"/>
      <c r="H149" s="92"/>
    </row>
    <row r="150" spans="1:8" x14ac:dyDescent="0.35">
      <c r="A150" s="91"/>
      <c r="B150" s="92"/>
      <c r="C150" s="91"/>
      <c r="D150" s="92"/>
      <c r="E150" s="92"/>
      <c r="F150" s="94"/>
      <c r="G150" s="92"/>
      <c r="H150" s="92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97"/>
  <sheetViews>
    <sheetView zoomScaleNormal="100" workbookViewId="0">
      <pane ySplit="1" topLeftCell="A53" activePane="bottomLeft" state="frozen"/>
      <selection pane="bottomLeft" activeCell="G86" sqref="G86"/>
    </sheetView>
  </sheetViews>
  <sheetFormatPr baseColWidth="10" defaultColWidth="11.1796875" defaultRowHeight="14.5" x14ac:dyDescent="0.35"/>
  <cols>
    <col min="1" max="1" width="10.7265625" style="4" bestFit="1" customWidth="1"/>
    <col min="2" max="2" width="43.54296875" bestFit="1" customWidth="1"/>
    <col min="3" max="3" width="11.453125" style="27" bestFit="1" customWidth="1"/>
    <col min="4" max="4" width="11.81640625" style="27" bestFit="1" customWidth="1"/>
    <col min="5" max="5" width="11.81640625" bestFit="1" customWidth="1"/>
    <col min="6" max="6" width="80.7265625" bestFit="1" customWidth="1"/>
    <col min="7" max="7" width="18.54296875" bestFit="1" customWidth="1"/>
    <col min="8" max="8" width="9.81640625" bestFit="1" customWidth="1"/>
  </cols>
  <sheetData>
    <row r="1" spans="1:8" x14ac:dyDescent="0.35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5">
      <c r="A2" s="103">
        <v>45717.552071759259</v>
      </c>
      <c r="B2" s="15" t="s">
        <v>88</v>
      </c>
      <c r="C2" s="103">
        <v>45717.552071759259</v>
      </c>
      <c r="D2" s="104">
        <v>7.2</v>
      </c>
      <c r="E2" s="104"/>
      <c r="F2" s="80" t="s">
        <v>149</v>
      </c>
      <c r="G2" s="105" t="s">
        <v>8</v>
      </c>
      <c r="H2" s="105"/>
    </row>
    <row r="3" spans="1:8" x14ac:dyDescent="0.35">
      <c r="A3" s="103">
        <v>45716.304930555554</v>
      </c>
      <c r="B3" s="15" t="s">
        <v>289</v>
      </c>
      <c r="C3" s="103">
        <v>45717.619525462964</v>
      </c>
      <c r="D3" s="104">
        <v>48.07</v>
      </c>
      <c r="E3" s="104"/>
      <c r="F3" s="80"/>
      <c r="G3" s="105" t="s">
        <v>14</v>
      </c>
      <c r="H3" s="105"/>
    </row>
    <row r="4" spans="1:8" x14ac:dyDescent="0.35">
      <c r="A4" s="103">
        <v>45717.62023148148</v>
      </c>
      <c r="B4" s="15" t="s">
        <v>88</v>
      </c>
      <c r="C4" s="103">
        <v>45717.62023148148</v>
      </c>
      <c r="D4" s="104">
        <v>0.49</v>
      </c>
      <c r="E4" s="104"/>
      <c r="F4" s="80" t="s">
        <v>145</v>
      </c>
      <c r="G4" s="105" t="s">
        <v>8</v>
      </c>
      <c r="H4" s="105"/>
    </row>
    <row r="5" spans="1:8" x14ac:dyDescent="0.35">
      <c r="A5" s="103">
        <v>45718.18005787037</v>
      </c>
      <c r="B5" s="15" t="s">
        <v>147</v>
      </c>
      <c r="C5" s="103">
        <v>45718.621180555558</v>
      </c>
      <c r="D5" s="104">
        <v>9.35</v>
      </c>
      <c r="E5" s="104"/>
      <c r="F5" s="80"/>
      <c r="G5" s="105" t="s">
        <v>57</v>
      </c>
      <c r="H5" s="105"/>
    </row>
    <row r="6" spans="1:8" x14ac:dyDescent="0.35">
      <c r="A6" s="103">
        <v>45717.501469907409</v>
      </c>
      <c r="B6" s="15" t="s">
        <v>148</v>
      </c>
      <c r="C6" s="103">
        <v>45718.669756944444</v>
      </c>
      <c r="D6" s="104">
        <v>29.21</v>
      </c>
      <c r="E6" s="104"/>
      <c r="F6" s="80"/>
      <c r="G6" s="105" t="s">
        <v>154</v>
      </c>
      <c r="H6" s="105"/>
    </row>
    <row r="7" spans="1:8" x14ac:dyDescent="0.35">
      <c r="A7" s="109">
        <v>45719.172407407408</v>
      </c>
      <c r="B7" s="19" t="s">
        <v>189</v>
      </c>
      <c r="C7" s="109">
        <v>45719.172407407408</v>
      </c>
      <c r="D7" s="110"/>
      <c r="E7" s="110">
        <v>11322</v>
      </c>
      <c r="F7" s="19"/>
      <c r="G7" s="19" t="s">
        <v>9</v>
      </c>
      <c r="H7" s="19"/>
    </row>
    <row r="8" spans="1:8" x14ac:dyDescent="0.35">
      <c r="A8" s="109">
        <v>45719.174108796295</v>
      </c>
      <c r="B8" s="19" t="s">
        <v>189</v>
      </c>
      <c r="C8" s="109">
        <v>45719.174108796295</v>
      </c>
      <c r="D8" s="110"/>
      <c r="E8" s="110">
        <v>8568</v>
      </c>
      <c r="F8" s="19"/>
      <c r="G8" s="19" t="s">
        <v>9</v>
      </c>
      <c r="H8" s="19"/>
    </row>
    <row r="9" spans="1:8" x14ac:dyDescent="0.35">
      <c r="A9" s="109">
        <v>45719.175173611111</v>
      </c>
      <c r="B9" s="19" t="s">
        <v>189</v>
      </c>
      <c r="C9" s="109">
        <v>45719.175173611111</v>
      </c>
      <c r="D9" s="110"/>
      <c r="E9" s="110">
        <v>12240</v>
      </c>
      <c r="F9" s="19"/>
      <c r="G9" s="19" t="s">
        <v>9</v>
      </c>
      <c r="H9" s="19"/>
    </row>
    <row r="10" spans="1:8" x14ac:dyDescent="0.35">
      <c r="A10" s="109">
        <v>45719.175682870373</v>
      </c>
      <c r="B10" s="19" t="s">
        <v>374</v>
      </c>
      <c r="C10" s="109">
        <v>45719.175682870373</v>
      </c>
      <c r="D10" s="110"/>
      <c r="E10" s="110">
        <v>4368</v>
      </c>
      <c r="F10" s="19" t="s">
        <v>375</v>
      </c>
      <c r="G10" s="19" t="s">
        <v>9</v>
      </c>
      <c r="H10" s="19"/>
    </row>
    <row r="11" spans="1:8" x14ac:dyDescent="0.35">
      <c r="A11" s="103">
        <v>45719.275347222225</v>
      </c>
      <c r="B11" s="15" t="s">
        <v>300</v>
      </c>
      <c r="C11" s="103">
        <v>45719.275347222225</v>
      </c>
      <c r="D11" s="104">
        <v>432</v>
      </c>
      <c r="E11" s="104"/>
      <c r="F11" s="80" t="s">
        <v>376</v>
      </c>
      <c r="G11" s="105" t="s">
        <v>24</v>
      </c>
      <c r="H11" s="15"/>
    </row>
    <row r="12" spans="1:8" x14ac:dyDescent="0.35">
      <c r="A12" s="109">
        <v>45719.629016203704</v>
      </c>
      <c r="B12" s="19" t="s">
        <v>298</v>
      </c>
      <c r="C12" s="109">
        <v>45719.629016203704</v>
      </c>
      <c r="D12" s="110"/>
      <c r="E12" s="110">
        <v>14520</v>
      </c>
      <c r="F12" s="19" t="s">
        <v>377</v>
      </c>
      <c r="G12" s="19" t="s">
        <v>9</v>
      </c>
      <c r="H12" s="19"/>
    </row>
    <row r="13" spans="1:8" x14ac:dyDescent="0.35">
      <c r="A13" s="109">
        <v>45719.641516203701</v>
      </c>
      <c r="B13" s="19" t="s">
        <v>181</v>
      </c>
      <c r="C13" s="109">
        <v>45719.641516203701</v>
      </c>
      <c r="D13" s="110"/>
      <c r="E13" s="110">
        <v>10800</v>
      </c>
      <c r="F13" s="19" t="s">
        <v>378</v>
      </c>
      <c r="G13" s="19" t="s">
        <v>9</v>
      </c>
      <c r="H13" s="19"/>
    </row>
    <row r="14" spans="1:8" x14ac:dyDescent="0.35">
      <c r="A14" s="109">
        <v>45720.17359953704</v>
      </c>
      <c r="B14" s="19" t="s">
        <v>166</v>
      </c>
      <c r="C14" s="109">
        <v>45720.17359953704</v>
      </c>
      <c r="D14" s="110"/>
      <c r="E14" s="110">
        <v>15048</v>
      </c>
      <c r="F14" s="19" t="s">
        <v>379</v>
      </c>
      <c r="G14" s="19" t="s">
        <v>9</v>
      </c>
      <c r="H14" s="19"/>
    </row>
    <row r="15" spans="1:8" x14ac:dyDescent="0.35">
      <c r="A15" s="109">
        <v>45720.337268518517</v>
      </c>
      <c r="B15" s="19" t="s">
        <v>294</v>
      </c>
      <c r="C15" s="109">
        <v>45720.337268518517</v>
      </c>
      <c r="D15" s="110"/>
      <c r="E15" s="110">
        <v>13860</v>
      </c>
      <c r="F15" s="19"/>
      <c r="G15" s="19" t="s">
        <v>9</v>
      </c>
      <c r="H15" s="19"/>
    </row>
    <row r="16" spans="1:8" x14ac:dyDescent="0.35">
      <c r="A16" s="103">
        <v>45720.404953703706</v>
      </c>
      <c r="B16" s="15" t="s">
        <v>88</v>
      </c>
      <c r="C16" s="103">
        <v>45720.404953703706</v>
      </c>
      <c r="D16" s="104">
        <v>5</v>
      </c>
      <c r="E16" s="104"/>
      <c r="F16" s="80" t="s">
        <v>89</v>
      </c>
      <c r="G16" s="105" t="s">
        <v>8</v>
      </c>
      <c r="H16" s="15"/>
    </row>
    <row r="17" spans="1:8" x14ac:dyDescent="0.35">
      <c r="A17" s="111">
        <v>45720.404942129629</v>
      </c>
      <c r="B17" s="22" t="s">
        <v>90</v>
      </c>
      <c r="C17" s="111">
        <v>45720.404953703706</v>
      </c>
      <c r="D17" s="112">
        <v>10200</v>
      </c>
      <c r="E17" s="112"/>
      <c r="F17" s="22" t="s">
        <v>380</v>
      </c>
      <c r="G17" s="22" t="s">
        <v>90</v>
      </c>
      <c r="H17" s="22"/>
    </row>
    <row r="18" spans="1:8" x14ac:dyDescent="0.35">
      <c r="A18" s="111">
        <v>45720.405798611115</v>
      </c>
      <c r="B18" s="22" t="s">
        <v>90</v>
      </c>
      <c r="C18" s="111">
        <v>45720.405798611115</v>
      </c>
      <c r="D18" s="112">
        <v>11200</v>
      </c>
      <c r="E18" s="112"/>
      <c r="F18" s="22" t="s">
        <v>381</v>
      </c>
      <c r="G18" s="22" t="s">
        <v>90</v>
      </c>
      <c r="H18" s="22"/>
    </row>
    <row r="19" spans="1:8" x14ac:dyDescent="0.35">
      <c r="A19" s="103">
        <v>45720.405810185184</v>
      </c>
      <c r="B19" s="15" t="s">
        <v>88</v>
      </c>
      <c r="C19" s="103">
        <v>45720.405810185184</v>
      </c>
      <c r="D19" s="104">
        <v>5</v>
      </c>
      <c r="E19" s="104"/>
      <c r="F19" s="80" t="s">
        <v>89</v>
      </c>
      <c r="G19" s="105" t="s">
        <v>8</v>
      </c>
      <c r="H19" s="15"/>
    </row>
    <row r="20" spans="1:8" x14ac:dyDescent="0.35">
      <c r="A20" s="111">
        <v>45720.426759259259</v>
      </c>
      <c r="B20" s="22" t="s">
        <v>382</v>
      </c>
      <c r="C20" s="111">
        <v>45720.426759259259</v>
      </c>
      <c r="D20" s="112">
        <v>10800</v>
      </c>
      <c r="E20" s="112"/>
      <c r="F20" s="22" t="s">
        <v>383</v>
      </c>
      <c r="G20" s="22" t="s">
        <v>386</v>
      </c>
      <c r="H20" s="22"/>
    </row>
    <row r="21" spans="1:8" x14ac:dyDescent="0.35">
      <c r="A21" s="111">
        <v>45720.427476851852</v>
      </c>
      <c r="B21" s="22" t="s">
        <v>382</v>
      </c>
      <c r="C21" s="111">
        <v>45720.427476851852</v>
      </c>
      <c r="D21" s="112">
        <v>10800</v>
      </c>
      <c r="E21" s="112"/>
      <c r="F21" s="22" t="s">
        <v>384</v>
      </c>
      <c r="G21" s="22" t="s">
        <v>386</v>
      </c>
      <c r="H21" s="22"/>
    </row>
    <row r="22" spans="1:8" x14ac:dyDescent="0.35">
      <c r="A22" s="114">
        <v>45720.462187500001</v>
      </c>
      <c r="B22" s="115" t="s">
        <v>139</v>
      </c>
      <c r="C22" s="114">
        <v>45720.462210648147</v>
      </c>
      <c r="D22" s="116">
        <v>5093.03</v>
      </c>
      <c r="E22" s="116"/>
      <c r="F22" s="115" t="s">
        <v>371</v>
      </c>
      <c r="G22" s="108" t="s">
        <v>13</v>
      </c>
      <c r="H22" s="115"/>
    </row>
    <row r="23" spans="1:8" x14ac:dyDescent="0.35">
      <c r="A23" s="114">
        <v>45720.402719907404</v>
      </c>
      <c r="B23" s="115" t="s">
        <v>137</v>
      </c>
      <c r="C23" s="114">
        <v>45720.462210648147</v>
      </c>
      <c r="D23" s="116">
        <v>152.36000000000001</v>
      </c>
      <c r="E23" s="116"/>
      <c r="F23" s="115" t="s">
        <v>138</v>
      </c>
      <c r="G23" s="108" t="s">
        <v>61</v>
      </c>
      <c r="H23" s="115"/>
    </row>
    <row r="24" spans="1:8" x14ac:dyDescent="0.35">
      <c r="A24" s="114">
        <v>45720.402777777781</v>
      </c>
      <c r="B24" s="115" t="s">
        <v>131</v>
      </c>
      <c r="C24" s="114">
        <v>45720.462222222224</v>
      </c>
      <c r="D24" s="116">
        <v>534.11</v>
      </c>
      <c r="E24" s="116"/>
      <c r="F24" s="115" t="s">
        <v>132</v>
      </c>
      <c r="G24" s="108" t="s">
        <v>61</v>
      </c>
      <c r="H24" s="115"/>
    </row>
    <row r="25" spans="1:8" x14ac:dyDescent="0.35">
      <c r="A25" s="114">
        <v>45720.402766203704</v>
      </c>
      <c r="B25" s="115" t="s">
        <v>312</v>
      </c>
      <c r="C25" s="114">
        <v>45720.462233796294</v>
      </c>
      <c r="D25" s="116">
        <v>385.6</v>
      </c>
      <c r="E25" s="116"/>
      <c r="F25" s="115" t="s">
        <v>251</v>
      </c>
      <c r="G25" s="108" t="s">
        <v>61</v>
      </c>
      <c r="H25" s="115"/>
    </row>
    <row r="26" spans="1:8" x14ac:dyDescent="0.35">
      <c r="A26" s="114">
        <v>45720.402789351851</v>
      </c>
      <c r="B26" s="115" t="s">
        <v>129</v>
      </c>
      <c r="C26" s="114">
        <v>45720.462488425925</v>
      </c>
      <c r="D26" s="116">
        <v>572.79999999999995</v>
      </c>
      <c r="E26" s="116"/>
      <c r="F26" s="115" t="s">
        <v>130</v>
      </c>
      <c r="G26" s="108" t="s">
        <v>61</v>
      </c>
      <c r="H26" s="115"/>
    </row>
    <row r="27" spans="1:8" x14ac:dyDescent="0.35">
      <c r="A27" s="114">
        <v>45720.402800925927</v>
      </c>
      <c r="B27" s="115" t="s">
        <v>127</v>
      </c>
      <c r="C27" s="114">
        <v>45720.462638888886</v>
      </c>
      <c r="D27" s="116">
        <v>314.2</v>
      </c>
      <c r="E27" s="116"/>
      <c r="F27" s="115" t="s">
        <v>128</v>
      </c>
      <c r="G27" s="108" t="s">
        <v>61</v>
      </c>
      <c r="H27" s="115"/>
    </row>
    <row r="28" spans="1:8" x14ac:dyDescent="0.35">
      <c r="A28" s="114">
        <v>45720.402731481481</v>
      </c>
      <c r="B28" s="115" t="s">
        <v>385</v>
      </c>
      <c r="C28" s="114">
        <v>45720.462650462963</v>
      </c>
      <c r="D28" s="116">
        <v>429.12</v>
      </c>
      <c r="E28" s="116"/>
      <c r="F28" s="115" t="s">
        <v>372</v>
      </c>
      <c r="G28" s="108" t="s">
        <v>61</v>
      </c>
      <c r="H28" s="115"/>
    </row>
    <row r="29" spans="1:8" x14ac:dyDescent="0.35">
      <c r="A29" s="114">
        <v>45720.402777777781</v>
      </c>
      <c r="B29" s="115" t="s">
        <v>348</v>
      </c>
      <c r="C29" s="114">
        <v>45720.46266203704</v>
      </c>
      <c r="D29" s="116">
        <v>415.2</v>
      </c>
      <c r="E29" s="116"/>
      <c r="F29" s="115" t="s">
        <v>349</v>
      </c>
      <c r="G29" s="108" t="s">
        <v>61</v>
      </c>
      <c r="H29" s="115"/>
    </row>
    <row r="30" spans="1:8" x14ac:dyDescent="0.35">
      <c r="A30" s="114">
        <v>45720.402754629627</v>
      </c>
      <c r="B30" s="115" t="s">
        <v>133</v>
      </c>
      <c r="C30" s="114">
        <v>45720.462696759256</v>
      </c>
      <c r="D30" s="116">
        <v>644</v>
      </c>
      <c r="E30" s="116"/>
      <c r="F30" s="115" t="s">
        <v>134</v>
      </c>
      <c r="G30" s="108" t="s">
        <v>61</v>
      </c>
      <c r="H30" s="115"/>
    </row>
    <row r="31" spans="1:8" x14ac:dyDescent="0.35">
      <c r="A31" s="114">
        <v>45720.462881944448</v>
      </c>
      <c r="B31" s="115" t="s">
        <v>135</v>
      </c>
      <c r="C31" s="114">
        <v>45720.462893518517</v>
      </c>
      <c r="D31" s="116">
        <v>3140.01</v>
      </c>
      <c r="E31" s="116"/>
      <c r="F31" s="115" t="s">
        <v>371</v>
      </c>
      <c r="G31" s="108" t="s">
        <v>13</v>
      </c>
      <c r="H31" s="115"/>
    </row>
    <row r="32" spans="1:8" x14ac:dyDescent="0.35">
      <c r="A32" s="109">
        <v>45720.578310185185</v>
      </c>
      <c r="B32" s="19" t="s">
        <v>387</v>
      </c>
      <c r="C32" s="109">
        <v>45720.578333333331</v>
      </c>
      <c r="D32" s="110"/>
      <c r="E32" s="110">
        <v>5760</v>
      </c>
      <c r="F32" s="19" t="s">
        <v>388</v>
      </c>
      <c r="G32" s="19" t="s">
        <v>9</v>
      </c>
      <c r="H32" s="19"/>
    </row>
    <row r="33" spans="1:8" x14ac:dyDescent="0.35">
      <c r="A33" s="109">
        <v>45720.700949074075</v>
      </c>
      <c r="B33" s="19" t="s">
        <v>157</v>
      </c>
      <c r="C33" s="109">
        <v>45720.700949074075</v>
      </c>
      <c r="D33" s="110"/>
      <c r="E33" s="110">
        <v>12852</v>
      </c>
      <c r="F33" s="19" t="s">
        <v>389</v>
      </c>
      <c r="G33" s="19" t="s">
        <v>9</v>
      </c>
      <c r="H33" s="19"/>
    </row>
    <row r="34" spans="1:8" x14ac:dyDescent="0.35">
      <c r="A34" s="114">
        <v>45720.403055555558</v>
      </c>
      <c r="B34" s="115" t="s">
        <v>101</v>
      </c>
      <c r="C34" s="114">
        <v>45721.001666666663</v>
      </c>
      <c r="D34" s="116">
        <v>167.32</v>
      </c>
      <c r="E34" s="116"/>
      <c r="F34" s="115" t="s">
        <v>102</v>
      </c>
      <c r="G34" s="108" t="s">
        <v>61</v>
      </c>
      <c r="H34" s="115"/>
    </row>
    <row r="35" spans="1:8" x14ac:dyDescent="0.35">
      <c r="A35" s="114">
        <v>45720.402986111112</v>
      </c>
      <c r="B35" s="115" t="s">
        <v>109</v>
      </c>
      <c r="C35" s="114">
        <v>45721.001666666663</v>
      </c>
      <c r="D35" s="116">
        <v>827.2</v>
      </c>
      <c r="E35" s="116"/>
      <c r="F35" s="115" t="s">
        <v>110</v>
      </c>
      <c r="G35" s="108" t="s">
        <v>61</v>
      </c>
      <c r="H35" s="115"/>
    </row>
    <row r="36" spans="1:8" x14ac:dyDescent="0.35">
      <c r="A36" s="114">
        <v>45720.402962962966</v>
      </c>
      <c r="B36" s="115" t="s">
        <v>390</v>
      </c>
      <c r="C36" s="114">
        <v>45721.001666666663</v>
      </c>
      <c r="D36" s="116">
        <v>446.97</v>
      </c>
      <c r="E36" s="116"/>
      <c r="F36" s="115" t="s">
        <v>373</v>
      </c>
      <c r="G36" s="108" t="s">
        <v>61</v>
      </c>
      <c r="H36" s="115"/>
    </row>
    <row r="37" spans="1:8" x14ac:dyDescent="0.35">
      <c r="A37" s="114">
        <v>45720.402928240743</v>
      </c>
      <c r="B37" s="115" t="s">
        <v>115</v>
      </c>
      <c r="C37" s="114">
        <v>45721.00167824074</v>
      </c>
      <c r="D37" s="116">
        <v>940</v>
      </c>
      <c r="E37" s="116"/>
      <c r="F37" s="115" t="s">
        <v>116</v>
      </c>
      <c r="G37" s="108" t="s">
        <v>61</v>
      </c>
      <c r="H37" s="115"/>
    </row>
    <row r="38" spans="1:8" x14ac:dyDescent="0.35">
      <c r="A38" s="114">
        <v>45720.402905092589</v>
      </c>
      <c r="B38" s="115" t="s">
        <v>119</v>
      </c>
      <c r="C38" s="114">
        <v>45721.00167824074</v>
      </c>
      <c r="D38" s="116">
        <v>569</v>
      </c>
      <c r="E38" s="116"/>
      <c r="F38" s="115" t="s">
        <v>120</v>
      </c>
      <c r="G38" s="108" t="s">
        <v>61</v>
      </c>
      <c r="H38" s="115"/>
    </row>
    <row r="39" spans="1:8" x14ac:dyDescent="0.35">
      <c r="A39" s="114">
        <v>45720.40357638889</v>
      </c>
      <c r="B39" s="115" t="s">
        <v>391</v>
      </c>
      <c r="C39" s="114">
        <v>45721.002280092594</v>
      </c>
      <c r="D39" s="116">
        <v>180</v>
      </c>
      <c r="E39" s="116"/>
      <c r="F39" s="115" t="s">
        <v>392</v>
      </c>
      <c r="G39" s="108" t="s">
        <v>61</v>
      </c>
      <c r="H39" s="115"/>
    </row>
    <row r="40" spans="1:8" x14ac:dyDescent="0.35">
      <c r="A40" s="114">
        <v>45720.402997685182</v>
      </c>
      <c r="B40" s="115" t="s">
        <v>107</v>
      </c>
      <c r="C40" s="114">
        <v>45721.002280092594</v>
      </c>
      <c r="D40" s="116">
        <v>415.59</v>
      </c>
      <c r="E40" s="116"/>
      <c r="F40" s="115" t="s">
        <v>108</v>
      </c>
      <c r="G40" s="108" t="s">
        <v>61</v>
      </c>
      <c r="H40" s="115"/>
    </row>
    <row r="41" spans="1:8" x14ac:dyDescent="0.35">
      <c r="A41" s="114">
        <v>45720.403090277781</v>
      </c>
      <c r="B41" s="115" t="s">
        <v>93</v>
      </c>
      <c r="C41" s="114">
        <v>45721.002326388887</v>
      </c>
      <c r="D41" s="116">
        <v>354.32</v>
      </c>
      <c r="E41" s="116"/>
      <c r="F41" s="115" t="s">
        <v>94</v>
      </c>
      <c r="G41" s="108" t="s">
        <v>61</v>
      </c>
      <c r="H41" s="115"/>
    </row>
    <row r="42" spans="1:8" x14ac:dyDescent="0.35">
      <c r="A42" s="114">
        <v>45720.403067129628</v>
      </c>
      <c r="B42" s="115" t="s">
        <v>95</v>
      </c>
      <c r="C42" s="114">
        <v>45721.002349537041</v>
      </c>
      <c r="D42" s="116">
        <v>218.32</v>
      </c>
      <c r="E42" s="116"/>
      <c r="F42" s="115" t="s">
        <v>96</v>
      </c>
      <c r="G42" s="108" t="s">
        <v>61</v>
      </c>
      <c r="H42" s="115"/>
    </row>
    <row r="43" spans="1:8" x14ac:dyDescent="0.35">
      <c r="A43" s="114">
        <v>45720.402997685182</v>
      </c>
      <c r="B43" s="115" t="s">
        <v>103</v>
      </c>
      <c r="C43" s="114">
        <v>45721.002442129633</v>
      </c>
      <c r="D43" s="116">
        <v>385.6</v>
      </c>
      <c r="E43" s="116"/>
      <c r="F43" s="115" t="s">
        <v>104</v>
      </c>
      <c r="G43" s="108" t="s">
        <v>61</v>
      </c>
      <c r="H43" s="115"/>
    </row>
    <row r="44" spans="1:8" x14ac:dyDescent="0.35">
      <c r="A44" s="114">
        <v>45720.402812499997</v>
      </c>
      <c r="B44" s="115" t="s">
        <v>125</v>
      </c>
      <c r="C44" s="114">
        <v>45721.002453703702</v>
      </c>
      <c r="D44" s="116">
        <v>294.20999999999998</v>
      </c>
      <c r="E44" s="116"/>
      <c r="F44" s="115" t="s">
        <v>126</v>
      </c>
      <c r="G44" s="108" t="s">
        <v>61</v>
      </c>
      <c r="H44" s="115"/>
    </row>
    <row r="45" spans="1:8" x14ac:dyDescent="0.35">
      <c r="A45" s="114">
        <v>45720.402951388889</v>
      </c>
      <c r="B45" s="115" t="s">
        <v>113</v>
      </c>
      <c r="C45" s="114">
        <v>45721.002476851849</v>
      </c>
      <c r="D45" s="116">
        <v>181.22</v>
      </c>
      <c r="E45" s="116"/>
      <c r="F45" s="115" t="s">
        <v>114</v>
      </c>
      <c r="G45" s="108" t="s">
        <v>61</v>
      </c>
      <c r="H45" s="115"/>
    </row>
    <row r="46" spans="1:8" x14ac:dyDescent="0.35">
      <c r="A46" s="114">
        <v>45720.402824074074</v>
      </c>
      <c r="B46" s="115" t="s">
        <v>123</v>
      </c>
      <c r="C46" s="114">
        <v>45721.002488425926</v>
      </c>
      <c r="D46" s="116">
        <v>293.8</v>
      </c>
      <c r="E46" s="116"/>
      <c r="F46" s="115" t="s">
        <v>124</v>
      </c>
      <c r="G46" s="108" t="s">
        <v>61</v>
      </c>
      <c r="H46" s="115"/>
    </row>
    <row r="47" spans="1:8" x14ac:dyDescent="0.35">
      <c r="A47" s="114">
        <v>45720.402916666666</v>
      </c>
      <c r="B47" s="115" t="s">
        <v>117</v>
      </c>
      <c r="C47" s="114">
        <v>45721.002500000002</v>
      </c>
      <c r="D47" s="116">
        <v>457</v>
      </c>
      <c r="E47" s="116"/>
      <c r="F47" s="115" t="s">
        <v>118</v>
      </c>
      <c r="G47" s="108" t="s">
        <v>61</v>
      </c>
      <c r="H47" s="115"/>
    </row>
    <row r="48" spans="1:8" x14ac:dyDescent="0.35">
      <c r="A48" s="114">
        <v>45720.40289351852</v>
      </c>
      <c r="B48" s="115" t="s">
        <v>121</v>
      </c>
      <c r="C48" s="114">
        <v>45721.002500000002</v>
      </c>
      <c r="D48" s="116">
        <v>299.92</v>
      </c>
      <c r="E48" s="116"/>
      <c r="F48" s="115" t="s">
        <v>122</v>
      </c>
      <c r="G48" s="108" t="s">
        <v>61</v>
      </c>
      <c r="H48" s="115"/>
    </row>
    <row r="49" spans="1:8" x14ac:dyDescent="0.35">
      <c r="A49" s="114">
        <v>45720.402951388889</v>
      </c>
      <c r="B49" s="115" t="s">
        <v>111</v>
      </c>
      <c r="C49" s="114">
        <v>45721.002523148149</v>
      </c>
      <c r="D49" s="116">
        <v>494.84</v>
      </c>
      <c r="E49" s="116"/>
      <c r="F49" s="115" t="s">
        <v>112</v>
      </c>
      <c r="G49" s="108" t="s">
        <v>61</v>
      </c>
      <c r="H49" s="115"/>
    </row>
    <row r="50" spans="1:8" x14ac:dyDescent="0.35">
      <c r="A50" s="114">
        <v>45721.343599537038</v>
      </c>
      <c r="B50" s="115" t="s">
        <v>353</v>
      </c>
      <c r="C50" s="114">
        <v>45721.343611111108</v>
      </c>
      <c r="D50" s="116">
        <v>5000</v>
      </c>
      <c r="E50" s="116"/>
      <c r="F50" s="115" t="s">
        <v>393</v>
      </c>
      <c r="G50" s="117" t="s">
        <v>56</v>
      </c>
      <c r="H50" s="115"/>
    </row>
    <row r="51" spans="1:8" x14ac:dyDescent="0.35">
      <c r="A51" s="103">
        <v>45721.274733796294</v>
      </c>
      <c r="B51" s="15" t="s">
        <v>394</v>
      </c>
      <c r="C51" s="103">
        <v>45721.622581018521</v>
      </c>
      <c r="D51" s="104">
        <v>44.88</v>
      </c>
      <c r="E51" s="104"/>
      <c r="F51" s="80"/>
      <c r="G51" s="105" t="s">
        <v>176</v>
      </c>
      <c r="H51" s="15"/>
    </row>
    <row r="52" spans="1:8" x14ac:dyDescent="0.35">
      <c r="A52" s="109">
        <v>45723.000451388885</v>
      </c>
      <c r="B52" s="19" t="s">
        <v>174</v>
      </c>
      <c r="C52" s="109">
        <v>45723.000451388885</v>
      </c>
      <c r="D52" s="110"/>
      <c r="E52" s="110">
        <v>6840</v>
      </c>
      <c r="F52" s="19" t="s">
        <v>395</v>
      </c>
      <c r="G52" s="19" t="s">
        <v>9</v>
      </c>
      <c r="H52" s="19"/>
    </row>
    <row r="53" spans="1:8" x14ac:dyDescent="0.35">
      <c r="A53" s="109">
        <v>45723.170416666668</v>
      </c>
      <c r="B53" s="19" t="s">
        <v>192</v>
      </c>
      <c r="C53" s="109">
        <v>45723.170416666668</v>
      </c>
      <c r="D53" s="110"/>
      <c r="E53" s="110">
        <v>13200</v>
      </c>
      <c r="F53" s="19" t="s">
        <v>396</v>
      </c>
      <c r="G53" s="19" t="s">
        <v>9</v>
      </c>
      <c r="H53" s="19"/>
    </row>
    <row r="54" spans="1:8" x14ac:dyDescent="0.35">
      <c r="A54" s="109">
        <v>45723.170416666668</v>
      </c>
      <c r="B54" s="19" t="s">
        <v>192</v>
      </c>
      <c r="C54" s="109">
        <v>45723.170416666668</v>
      </c>
      <c r="D54" s="110"/>
      <c r="E54" s="110">
        <v>13608</v>
      </c>
      <c r="F54" s="19" t="s">
        <v>397</v>
      </c>
      <c r="G54" s="19" t="s">
        <v>9</v>
      </c>
      <c r="H54" s="19"/>
    </row>
    <row r="55" spans="1:8" x14ac:dyDescent="0.35">
      <c r="A55" s="109">
        <v>45723.175150462965</v>
      </c>
      <c r="B55" s="19" t="s">
        <v>190</v>
      </c>
      <c r="C55" s="109">
        <v>45723.175150462965</v>
      </c>
      <c r="D55" s="110"/>
      <c r="E55" s="110">
        <v>17160</v>
      </c>
      <c r="F55" s="19" t="s">
        <v>398</v>
      </c>
      <c r="G55" s="19" t="s">
        <v>9</v>
      </c>
      <c r="H55" s="19"/>
    </row>
    <row r="56" spans="1:8" x14ac:dyDescent="0.35">
      <c r="A56" s="103">
        <v>45723.474409722221</v>
      </c>
      <c r="B56" s="15" t="s">
        <v>88</v>
      </c>
      <c r="C56" s="103">
        <v>45723.474409722221</v>
      </c>
      <c r="D56" s="104">
        <v>5</v>
      </c>
      <c r="E56" s="104"/>
      <c r="F56" s="80" t="s">
        <v>89</v>
      </c>
      <c r="G56" s="105" t="s">
        <v>8</v>
      </c>
      <c r="H56" s="15"/>
    </row>
    <row r="57" spans="1:8" x14ac:dyDescent="0.35">
      <c r="A57" s="111">
        <v>45723.474398148152</v>
      </c>
      <c r="B57" s="22" t="s">
        <v>90</v>
      </c>
      <c r="C57" s="111">
        <v>45723.474409722221</v>
      </c>
      <c r="D57" s="112">
        <v>11220</v>
      </c>
      <c r="E57" s="112"/>
      <c r="F57" s="22" t="s">
        <v>399</v>
      </c>
      <c r="G57" s="22" t="s">
        <v>90</v>
      </c>
      <c r="H57" s="22"/>
    </row>
    <row r="58" spans="1:8" x14ac:dyDescent="0.35">
      <c r="A58" s="103">
        <v>45723.475324074076</v>
      </c>
      <c r="B58" s="15" t="s">
        <v>88</v>
      </c>
      <c r="C58" s="103">
        <v>45723.475324074076</v>
      </c>
      <c r="D58" s="104">
        <v>5</v>
      </c>
      <c r="E58" s="104"/>
      <c r="F58" s="80" t="s">
        <v>89</v>
      </c>
      <c r="G58" s="105" t="s">
        <v>8</v>
      </c>
      <c r="H58" s="15"/>
    </row>
    <row r="59" spans="1:8" x14ac:dyDescent="0.35">
      <c r="A59" s="111">
        <v>45723.475312499999</v>
      </c>
      <c r="B59" s="22" t="s">
        <v>90</v>
      </c>
      <c r="C59" s="111">
        <v>45723.475324074076</v>
      </c>
      <c r="D59" s="112">
        <v>12320</v>
      </c>
      <c r="E59" s="112"/>
      <c r="F59" s="22" t="s">
        <v>400</v>
      </c>
      <c r="G59" s="22" t="s">
        <v>90</v>
      </c>
      <c r="H59" s="22"/>
    </row>
    <row r="60" spans="1:8" x14ac:dyDescent="0.35">
      <c r="A60" s="109">
        <v>45723.618634259263</v>
      </c>
      <c r="B60" s="19" t="s">
        <v>179</v>
      </c>
      <c r="C60" s="109">
        <v>45723.618634259263</v>
      </c>
      <c r="D60" s="110"/>
      <c r="E60" s="110">
        <v>10800</v>
      </c>
      <c r="F60" s="19" t="s">
        <v>401</v>
      </c>
      <c r="G60" s="19" t="s">
        <v>9</v>
      </c>
      <c r="H60" s="19"/>
    </row>
    <row r="61" spans="1:8" x14ac:dyDescent="0.35">
      <c r="A61" s="109">
        <v>45723.630208333336</v>
      </c>
      <c r="B61" s="19" t="s">
        <v>162</v>
      </c>
      <c r="C61" s="109">
        <v>45723.630208333336</v>
      </c>
      <c r="D61" s="110"/>
      <c r="E61" s="110">
        <v>14520</v>
      </c>
      <c r="F61" s="19" t="s">
        <v>402</v>
      </c>
      <c r="G61" s="19" t="s">
        <v>9</v>
      </c>
      <c r="H61" s="19"/>
    </row>
    <row r="62" spans="1:8" x14ac:dyDescent="0.35">
      <c r="A62" s="114">
        <v>45723.498344907406</v>
      </c>
      <c r="B62" s="115" t="s">
        <v>403</v>
      </c>
      <c r="C62" s="114">
        <v>45726.001875000002</v>
      </c>
      <c r="D62" s="116">
        <v>149</v>
      </c>
      <c r="E62" s="116"/>
      <c r="F62" s="115" t="s">
        <v>404</v>
      </c>
      <c r="G62" s="117" t="s">
        <v>12</v>
      </c>
      <c r="H62" s="115"/>
    </row>
    <row r="63" spans="1:8" x14ac:dyDescent="0.35">
      <c r="A63" s="114">
        <v>45723.498182870368</v>
      </c>
      <c r="B63" s="115" t="s">
        <v>403</v>
      </c>
      <c r="C63" s="114">
        <v>45726.001967592594</v>
      </c>
      <c r="D63" s="116">
        <v>1254</v>
      </c>
      <c r="E63" s="116"/>
      <c r="F63" s="115" t="s">
        <v>405</v>
      </c>
      <c r="G63" s="117" t="s">
        <v>12</v>
      </c>
      <c r="H63" s="115"/>
    </row>
    <row r="64" spans="1:8" x14ac:dyDescent="0.35">
      <c r="A64" s="109">
        <v>45726.633622685185</v>
      </c>
      <c r="B64" s="19" t="s">
        <v>195</v>
      </c>
      <c r="C64" s="109">
        <v>45726.633622685185</v>
      </c>
      <c r="D64" s="110"/>
      <c r="E64" s="110">
        <v>14531.99</v>
      </c>
      <c r="F64" s="19" t="s">
        <v>406</v>
      </c>
      <c r="G64" s="19" t="s">
        <v>9</v>
      </c>
      <c r="H64" s="19"/>
    </row>
    <row r="65" spans="1:8" x14ac:dyDescent="0.35">
      <c r="A65" s="103">
        <v>45726.168495370373</v>
      </c>
      <c r="B65" s="15" t="s">
        <v>198</v>
      </c>
      <c r="C65" s="103">
        <v>45727.604479166665</v>
      </c>
      <c r="D65" s="104">
        <v>22.99</v>
      </c>
      <c r="E65" s="104"/>
      <c r="F65" s="80"/>
      <c r="G65" s="105" t="s">
        <v>749</v>
      </c>
      <c r="H65" s="15"/>
    </row>
    <row r="66" spans="1:8" x14ac:dyDescent="0.35">
      <c r="A66" s="114">
        <v>45728.002476851849</v>
      </c>
      <c r="B66" s="115" t="s">
        <v>143</v>
      </c>
      <c r="C66" s="114">
        <v>45728.002500000002</v>
      </c>
      <c r="D66" s="116">
        <v>15946.44</v>
      </c>
      <c r="E66" s="116"/>
      <c r="F66" s="115" t="s">
        <v>407</v>
      </c>
      <c r="G66" s="117" t="s">
        <v>265</v>
      </c>
      <c r="H66" s="115"/>
    </row>
    <row r="67" spans="1:8" x14ac:dyDescent="0.35">
      <c r="A67" s="114">
        <v>45728.002615740741</v>
      </c>
      <c r="B67" s="115" t="s">
        <v>143</v>
      </c>
      <c r="C67" s="114">
        <v>45728.002638888887</v>
      </c>
      <c r="D67" s="116">
        <v>3381.99</v>
      </c>
      <c r="E67" s="116"/>
      <c r="F67" s="115" t="s">
        <v>407</v>
      </c>
      <c r="G67" s="117" t="s">
        <v>265</v>
      </c>
      <c r="H67" s="115"/>
    </row>
    <row r="68" spans="1:8" x14ac:dyDescent="0.35">
      <c r="A68" s="114">
        <v>45728.005729166667</v>
      </c>
      <c r="B68" s="115" t="s">
        <v>143</v>
      </c>
      <c r="C68" s="114">
        <v>45728.005752314813</v>
      </c>
      <c r="D68" s="116">
        <v>5918.29</v>
      </c>
      <c r="E68" s="116"/>
      <c r="F68" s="115" t="s">
        <v>407</v>
      </c>
      <c r="G68" s="117" t="s">
        <v>265</v>
      </c>
      <c r="H68" s="115"/>
    </row>
    <row r="69" spans="1:8" x14ac:dyDescent="0.35">
      <c r="A69" s="109">
        <v>45728.169386574074</v>
      </c>
      <c r="B69" s="19" t="s">
        <v>408</v>
      </c>
      <c r="C69" s="109">
        <v>45728.169386574074</v>
      </c>
      <c r="D69" s="110"/>
      <c r="E69" s="110">
        <v>16368</v>
      </c>
      <c r="F69" s="19" t="s">
        <v>409</v>
      </c>
      <c r="G69" s="19" t="s">
        <v>9</v>
      </c>
      <c r="H69" s="19"/>
    </row>
    <row r="70" spans="1:8" x14ac:dyDescent="0.35">
      <c r="A70" s="109">
        <v>45728.326539351852</v>
      </c>
      <c r="B70" s="19" t="s">
        <v>159</v>
      </c>
      <c r="C70" s="109">
        <v>45728.326539351852</v>
      </c>
      <c r="D70" s="110"/>
      <c r="E70" s="110">
        <v>9792</v>
      </c>
      <c r="F70" s="19" t="s">
        <v>410</v>
      </c>
      <c r="G70" s="19" t="s">
        <v>9</v>
      </c>
      <c r="H70" s="19"/>
    </row>
    <row r="71" spans="1:8" x14ac:dyDescent="0.35">
      <c r="A71" s="114">
        <v>45727.95585648148</v>
      </c>
      <c r="B71" s="115" t="s">
        <v>123</v>
      </c>
      <c r="C71" s="114">
        <v>45728.335914351854</v>
      </c>
      <c r="D71" s="116">
        <v>264.86</v>
      </c>
      <c r="E71" s="116"/>
      <c r="F71" s="115" t="s">
        <v>124</v>
      </c>
      <c r="G71" s="108" t="s">
        <v>61</v>
      </c>
      <c r="H71" s="115"/>
    </row>
    <row r="72" spans="1:8" x14ac:dyDescent="0.35">
      <c r="A72" s="103">
        <v>45727.933055555557</v>
      </c>
      <c r="B72" s="15" t="s">
        <v>66</v>
      </c>
      <c r="C72" s="103">
        <v>45728.591643518521</v>
      </c>
      <c r="D72" s="104">
        <v>559</v>
      </c>
      <c r="E72" s="104"/>
      <c r="F72" s="80"/>
      <c r="G72" s="105" t="s">
        <v>66</v>
      </c>
      <c r="H72" s="15"/>
    </row>
    <row r="73" spans="1:8" x14ac:dyDescent="0.35">
      <c r="A73" s="109">
        <v>45729.032638888886</v>
      </c>
      <c r="B73" s="19" t="s">
        <v>275</v>
      </c>
      <c r="C73" s="109">
        <v>45729.032638888886</v>
      </c>
      <c r="D73" s="110"/>
      <c r="E73" s="110">
        <v>13464</v>
      </c>
      <c r="F73" s="19" t="s">
        <v>411</v>
      </c>
      <c r="G73" s="19" t="s">
        <v>9</v>
      </c>
      <c r="H73" s="19"/>
    </row>
    <row r="74" spans="1:8" x14ac:dyDescent="0.35">
      <c r="A74" s="114">
        <v>45729.351886574077</v>
      </c>
      <c r="B74" s="115" t="s">
        <v>353</v>
      </c>
      <c r="C74" s="114">
        <v>45729.351909722223</v>
      </c>
      <c r="D74" s="116">
        <v>418.42</v>
      </c>
      <c r="E74" s="116"/>
      <c r="F74" s="115" t="s">
        <v>412</v>
      </c>
      <c r="G74" s="108" t="s">
        <v>13</v>
      </c>
      <c r="H74" s="115"/>
    </row>
    <row r="75" spans="1:8" x14ac:dyDescent="0.35">
      <c r="A75" s="109">
        <v>45729.471655092595</v>
      </c>
      <c r="B75" s="19" t="s">
        <v>413</v>
      </c>
      <c r="C75" s="109">
        <v>45729.471666666665</v>
      </c>
      <c r="D75" s="110"/>
      <c r="E75" s="110">
        <v>1896</v>
      </c>
      <c r="F75" s="19" t="s">
        <v>414</v>
      </c>
      <c r="G75" s="19" t="s">
        <v>9</v>
      </c>
      <c r="H75" s="19"/>
    </row>
    <row r="76" spans="1:8" x14ac:dyDescent="0.35">
      <c r="A76" s="109">
        <v>45729.471666666665</v>
      </c>
      <c r="B76" s="19" t="s">
        <v>413</v>
      </c>
      <c r="C76" s="109">
        <v>45729.471678240741</v>
      </c>
      <c r="D76" s="110"/>
      <c r="E76" s="110">
        <v>816</v>
      </c>
      <c r="F76" s="19" t="s">
        <v>414</v>
      </c>
      <c r="G76" s="19" t="s">
        <v>9</v>
      </c>
      <c r="H76" s="19"/>
    </row>
    <row r="77" spans="1:8" x14ac:dyDescent="0.35">
      <c r="A77" s="109">
        <v>45729.471701388888</v>
      </c>
      <c r="B77" s="19" t="s">
        <v>413</v>
      </c>
      <c r="C77" s="109">
        <v>45729.471724537034</v>
      </c>
      <c r="D77" s="110"/>
      <c r="E77" s="110">
        <v>8400</v>
      </c>
      <c r="F77" s="19" t="s">
        <v>414</v>
      </c>
      <c r="G77" s="19" t="s">
        <v>9</v>
      </c>
      <c r="H77" s="19"/>
    </row>
    <row r="78" spans="1:8" x14ac:dyDescent="0.35">
      <c r="A78" s="109">
        <v>45729.619212962964</v>
      </c>
      <c r="B78" s="19" t="s">
        <v>272</v>
      </c>
      <c r="C78" s="109">
        <v>45729.619212962964</v>
      </c>
      <c r="D78" s="110"/>
      <c r="E78" s="110">
        <v>20880</v>
      </c>
      <c r="F78" s="19"/>
      <c r="G78" s="19" t="s">
        <v>9</v>
      </c>
      <c r="H78" s="19"/>
    </row>
    <row r="79" spans="1:8" x14ac:dyDescent="0.35">
      <c r="A79" s="109">
        <v>45729.619247685187</v>
      </c>
      <c r="B79" s="19" t="s">
        <v>272</v>
      </c>
      <c r="C79" s="109">
        <v>45729.619247685187</v>
      </c>
      <c r="D79" s="110"/>
      <c r="E79" s="110">
        <v>59</v>
      </c>
      <c r="F79" s="19"/>
      <c r="G79" s="19" t="s">
        <v>9</v>
      </c>
      <c r="H79" s="19"/>
    </row>
    <row r="80" spans="1:8" x14ac:dyDescent="0.35">
      <c r="A80" s="109">
        <v>45730.174386574072</v>
      </c>
      <c r="B80" s="19" t="s">
        <v>415</v>
      </c>
      <c r="C80" s="109">
        <v>45730.174386574072</v>
      </c>
      <c r="D80" s="110"/>
      <c r="E80" s="110">
        <v>15120</v>
      </c>
      <c r="F80" s="19" t="s">
        <v>416</v>
      </c>
      <c r="G80" s="19" t="s">
        <v>9</v>
      </c>
      <c r="H80" s="19"/>
    </row>
    <row r="81" spans="1:8" x14ac:dyDescent="0.35">
      <c r="A81" s="103">
        <v>45730.116226851853</v>
      </c>
      <c r="B81" s="15" t="s">
        <v>417</v>
      </c>
      <c r="C81" s="103">
        <v>45730.687222222223</v>
      </c>
      <c r="D81" s="104">
        <v>14.04</v>
      </c>
      <c r="E81" s="104"/>
      <c r="F81" s="80"/>
      <c r="G81" s="105" t="s">
        <v>176</v>
      </c>
      <c r="H81" s="15"/>
    </row>
    <row r="82" spans="1:8" x14ac:dyDescent="0.35">
      <c r="A82" s="109">
        <v>45733.174421296295</v>
      </c>
      <c r="B82" s="19" t="s">
        <v>418</v>
      </c>
      <c r="C82" s="109">
        <v>45733.174421296295</v>
      </c>
      <c r="D82" s="110"/>
      <c r="E82" s="110">
        <v>13728</v>
      </c>
      <c r="F82" s="19" t="s">
        <v>419</v>
      </c>
      <c r="G82" s="19" t="s">
        <v>9</v>
      </c>
      <c r="H82" s="19"/>
    </row>
    <row r="83" spans="1:8" x14ac:dyDescent="0.35">
      <c r="A83" s="109">
        <v>45733.174907407411</v>
      </c>
      <c r="B83" s="19" t="s">
        <v>214</v>
      </c>
      <c r="C83" s="109">
        <v>45733.174907407411</v>
      </c>
      <c r="D83" s="110"/>
      <c r="E83" s="110">
        <v>13464</v>
      </c>
      <c r="F83" s="19" t="s">
        <v>215</v>
      </c>
      <c r="G83" s="19" t="s">
        <v>9</v>
      </c>
      <c r="H83" s="19"/>
    </row>
    <row r="84" spans="1:8" x14ac:dyDescent="0.35">
      <c r="A84" s="109">
        <v>45733.177951388891</v>
      </c>
      <c r="B84" s="19" t="s">
        <v>201</v>
      </c>
      <c r="C84" s="109">
        <v>45733.177951388891</v>
      </c>
      <c r="D84" s="110"/>
      <c r="E84" s="110">
        <v>17280</v>
      </c>
      <c r="F84" s="19" t="s">
        <v>420</v>
      </c>
      <c r="G84" s="19" t="s">
        <v>9</v>
      </c>
      <c r="H84" s="19"/>
    </row>
    <row r="85" spans="1:8" x14ac:dyDescent="0.35">
      <c r="A85" s="103">
        <v>45733.263657407406</v>
      </c>
      <c r="B85" s="15" t="s">
        <v>206</v>
      </c>
      <c r="C85" s="103">
        <v>45733.263657407406</v>
      </c>
      <c r="D85" s="104">
        <v>2</v>
      </c>
      <c r="E85" s="104"/>
      <c r="F85" s="80"/>
      <c r="G85" s="105" t="s">
        <v>14</v>
      </c>
      <c r="H85" s="15"/>
    </row>
    <row r="86" spans="1:8" x14ac:dyDescent="0.35">
      <c r="A86" s="111">
        <v>45733.293020833335</v>
      </c>
      <c r="B86" s="22" t="s">
        <v>226</v>
      </c>
      <c r="C86" s="111">
        <v>45733.293020833335</v>
      </c>
      <c r="D86" s="112">
        <v>4765</v>
      </c>
      <c r="E86" s="112"/>
      <c r="F86" s="22" t="s">
        <v>421</v>
      </c>
      <c r="G86" s="22" t="s">
        <v>42</v>
      </c>
      <c r="H86" s="22"/>
    </row>
    <row r="87" spans="1:8" x14ac:dyDescent="0.35">
      <c r="A87" s="109">
        <v>45733.324120370373</v>
      </c>
      <c r="B87" s="19" t="s">
        <v>304</v>
      </c>
      <c r="C87" s="109">
        <v>45733.324120370373</v>
      </c>
      <c r="D87" s="110"/>
      <c r="E87" s="110">
        <v>29.76</v>
      </c>
      <c r="F87" s="19" t="s">
        <v>422</v>
      </c>
      <c r="G87" s="19" t="s">
        <v>9</v>
      </c>
      <c r="H87" s="19"/>
    </row>
    <row r="88" spans="1:8" x14ac:dyDescent="0.35">
      <c r="A88" s="109">
        <v>45733.326562499999</v>
      </c>
      <c r="B88" s="19" t="s">
        <v>340</v>
      </c>
      <c r="C88" s="109">
        <v>45733.326562499999</v>
      </c>
      <c r="D88" s="110"/>
      <c r="E88" s="110">
        <v>16104</v>
      </c>
      <c r="F88" s="19" t="s">
        <v>423</v>
      </c>
      <c r="G88" s="19" t="s">
        <v>9</v>
      </c>
      <c r="H88" s="19"/>
    </row>
    <row r="89" spans="1:8" x14ac:dyDescent="0.35">
      <c r="A89" s="103">
        <v>45731.090277777781</v>
      </c>
      <c r="B89" s="15" t="s">
        <v>220</v>
      </c>
      <c r="C89" s="103">
        <v>45733.589097222219</v>
      </c>
      <c r="D89" s="104">
        <v>16.8</v>
      </c>
      <c r="E89" s="104"/>
      <c r="F89" s="80"/>
      <c r="G89" s="105" t="s">
        <v>75</v>
      </c>
      <c r="H89" s="15"/>
    </row>
    <row r="90" spans="1:8" x14ac:dyDescent="0.35">
      <c r="A90" s="109">
        <v>45733.632662037038</v>
      </c>
      <c r="B90" s="19" t="s">
        <v>424</v>
      </c>
      <c r="C90" s="109">
        <v>45733.632662037038</v>
      </c>
      <c r="D90" s="110"/>
      <c r="E90" s="110">
        <v>12960</v>
      </c>
      <c r="F90" s="19" t="s">
        <v>425</v>
      </c>
      <c r="G90" s="19" t="s">
        <v>9</v>
      </c>
      <c r="H90" s="19"/>
    </row>
    <row r="91" spans="1:8" x14ac:dyDescent="0.35">
      <c r="A91" s="109">
        <v>45734.170474537037</v>
      </c>
      <c r="B91" s="19" t="s">
        <v>216</v>
      </c>
      <c r="C91" s="109">
        <v>45734.170474537037</v>
      </c>
      <c r="D91" s="110"/>
      <c r="E91" s="110">
        <v>14256</v>
      </c>
      <c r="F91" s="19" t="s">
        <v>426</v>
      </c>
      <c r="G91" s="19" t="s">
        <v>9</v>
      </c>
      <c r="H91" s="19"/>
    </row>
    <row r="92" spans="1:8" x14ac:dyDescent="0.35">
      <c r="A92" s="103">
        <v>45734.279548611114</v>
      </c>
      <c r="B92" s="15" t="s">
        <v>427</v>
      </c>
      <c r="C92" s="103">
        <v>45734.279548611114</v>
      </c>
      <c r="D92" s="104">
        <v>1678.09</v>
      </c>
      <c r="E92" s="104"/>
      <c r="F92" s="80" t="s">
        <v>428</v>
      </c>
      <c r="G92" s="105" t="s">
        <v>70</v>
      </c>
      <c r="H92" s="15"/>
    </row>
    <row r="93" spans="1:8" x14ac:dyDescent="0.35">
      <c r="A93" s="109">
        <v>45734.333437499998</v>
      </c>
      <c r="B93" s="19" t="s">
        <v>221</v>
      </c>
      <c r="C93" s="109">
        <v>45734.333437499998</v>
      </c>
      <c r="D93" s="110"/>
      <c r="E93" s="110">
        <v>13200</v>
      </c>
      <c r="F93" s="19"/>
      <c r="G93" s="19" t="s">
        <v>9</v>
      </c>
      <c r="H93" s="19"/>
    </row>
    <row r="94" spans="1:8" x14ac:dyDescent="0.35">
      <c r="A94" s="109">
        <v>45734.337824074071</v>
      </c>
      <c r="B94" s="19" t="s">
        <v>218</v>
      </c>
      <c r="C94" s="109">
        <v>45734.337824074071</v>
      </c>
      <c r="D94" s="110"/>
      <c r="E94" s="110">
        <v>13728</v>
      </c>
      <c r="F94" s="19" t="s">
        <v>429</v>
      </c>
      <c r="G94" s="19" t="s">
        <v>9</v>
      </c>
      <c r="H94" s="19"/>
    </row>
    <row r="95" spans="1:8" x14ac:dyDescent="0.35">
      <c r="A95" s="111">
        <v>45734.349756944444</v>
      </c>
      <c r="B95" s="22" t="s">
        <v>233</v>
      </c>
      <c r="C95" s="111">
        <v>45734.349780092591</v>
      </c>
      <c r="D95" s="112">
        <v>4017.6</v>
      </c>
      <c r="E95" s="112"/>
      <c r="F95" s="22" t="s">
        <v>430</v>
      </c>
      <c r="G95" s="22" t="s">
        <v>10</v>
      </c>
      <c r="H95" s="22"/>
    </row>
    <row r="96" spans="1:8" x14ac:dyDescent="0.35">
      <c r="A96" s="127">
        <v>45734.664768518516</v>
      </c>
      <c r="B96" s="13" t="s">
        <v>212</v>
      </c>
      <c r="C96" s="127">
        <v>45734.664768518516</v>
      </c>
      <c r="D96" s="128">
        <v>5</v>
      </c>
      <c r="E96" s="128"/>
      <c r="F96" s="13" t="s">
        <v>431</v>
      </c>
      <c r="G96" s="13" t="s">
        <v>16</v>
      </c>
      <c r="H96" s="13"/>
    </row>
    <row r="97" spans="1:8" x14ac:dyDescent="0.35">
      <c r="A97" s="127">
        <v>45734.667210648149</v>
      </c>
      <c r="B97" s="13" t="s">
        <v>212</v>
      </c>
      <c r="C97" s="127">
        <v>45734.667210648149</v>
      </c>
      <c r="D97" s="128">
        <v>96755</v>
      </c>
      <c r="E97" s="128"/>
      <c r="F97" s="13" t="s">
        <v>432</v>
      </c>
      <c r="G97" s="13" t="s">
        <v>16</v>
      </c>
      <c r="H97" s="13"/>
    </row>
    <row r="98" spans="1:8" x14ac:dyDescent="0.35">
      <c r="A98" s="109">
        <v>45735.171296296299</v>
      </c>
      <c r="B98" s="19" t="s">
        <v>203</v>
      </c>
      <c r="C98" s="109">
        <v>45735.171296296299</v>
      </c>
      <c r="D98" s="110"/>
      <c r="E98" s="110">
        <v>10914</v>
      </c>
      <c r="F98" s="19" t="s">
        <v>433</v>
      </c>
      <c r="G98" s="19" t="s">
        <v>9</v>
      </c>
      <c r="H98" s="19"/>
    </row>
    <row r="99" spans="1:8" x14ac:dyDescent="0.35">
      <c r="A99" s="114">
        <v>45736.274710648147</v>
      </c>
      <c r="B99" s="115" t="s">
        <v>222</v>
      </c>
      <c r="C99" s="114">
        <v>45736.274710648147</v>
      </c>
      <c r="D99" s="116">
        <v>2909.1</v>
      </c>
      <c r="E99" s="116"/>
      <c r="F99" s="115"/>
      <c r="G99" s="117" t="s">
        <v>74</v>
      </c>
      <c r="H99" s="115"/>
    </row>
    <row r="100" spans="1:8" x14ac:dyDescent="0.35">
      <c r="A100" s="103">
        <v>45738.316747685189</v>
      </c>
      <c r="B100" s="15" t="s">
        <v>434</v>
      </c>
      <c r="C100" s="103">
        <v>45739.622430555559</v>
      </c>
      <c r="D100" s="104">
        <v>18.53</v>
      </c>
      <c r="E100" s="104"/>
      <c r="F100" s="80"/>
      <c r="G100" s="105" t="s">
        <v>14</v>
      </c>
      <c r="H100" s="15"/>
    </row>
    <row r="101" spans="1:8" x14ac:dyDescent="0.35">
      <c r="A101" s="103">
        <v>45739.623136574075</v>
      </c>
      <c r="B101" s="15" t="s">
        <v>88</v>
      </c>
      <c r="C101" s="103">
        <v>45739.623136574075</v>
      </c>
      <c r="D101" s="104">
        <v>0.19</v>
      </c>
      <c r="E101" s="104"/>
      <c r="F101" s="80" t="s">
        <v>145</v>
      </c>
      <c r="G101" s="105" t="s">
        <v>8</v>
      </c>
      <c r="H101" s="15"/>
    </row>
    <row r="102" spans="1:8" x14ac:dyDescent="0.35">
      <c r="A102" s="127">
        <v>45741.292164351849</v>
      </c>
      <c r="B102" s="13" t="s">
        <v>226</v>
      </c>
      <c r="C102" s="127">
        <v>45741.292164351849</v>
      </c>
      <c r="D102" s="128">
        <v>15311</v>
      </c>
      <c r="E102" s="128"/>
      <c r="F102" s="13" t="s">
        <v>435</v>
      </c>
      <c r="G102" s="13" t="s">
        <v>17</v>
      </c>
      <c r="H102" s="13"/>
    </row>
    <row r="103" spans="1:8" x14ac:dyDescent="0.35">
      <c r="A103" s="127">
        <v>45741.300428240742</v>
      </c>
      <c r="B103" s="13" t="s">
        <v>238</v>
      </c>
      <c r="C103" s="127">
        <v>45741.300428240742</v>
      </c>
      <c r="D103" s="128">
        <v>32436.12</v>
      </c>
      <c r="E103" s="128"/>
      <c r="F103" s="13" t="s">
        <v>436</v>
      </c>
      <c r="G103" s="129" t="s">
        <v>18</v>
      </c>
      <c r="H103" s="13"/>
    </row>
    <row r="104" spans="1:8" x14ac:dyDescent="0.35">
      <c r="A104" s="109">
        <v>45741.421585648146</v>
      </c>
      <c r="B104" s="19" t="s">
        <v>240</v>
      </c>
      <c r="C104" s="109">
        <v>45741.421585648146</v>
      </c>
      <c r="D104" s="110"/>
      <c r="E104" s="110">
        <v>8640</v>
      </c>
      <c r="F104" s="19" t="s">
        <v>437</v>
      </c>
      <c r="G104" s="19" t="s">
        <v>9</v>
      </c>
      <c r="H104" s="19"/>
    </row>
    <row r="105" spans="1:8" x14ac:dyDescent="0.35">
      <c r="A105" s="114">
        <v>45741.359699074077</v>
      </c>
      <c r="B105" s="115" t="s">
        <v>343</v>
      </c>
      <c r="C105" s="114">
        <v>45741.460104166668</v>
      </c>
      <c r="D105" s="116">
        <v>83.8</v>
      </c>
      <c r="E105" s="116"/>
      <c r="F105" s="115" t="s">
        <v>438</v>
      </c>
      <c r="G105" s="117" t="s">
        <v>12</v>
      </c>
      <c r="H105" s="115"/>
    </row>
    <row r="106" spans="1:8" x14ac:dyDescent="0.35">
      <c r="A106" s="114">
        <v>45741.358900462961</v>
      </c>
      <c r="B106" s="115" t="s">
        <v>439</v>
      </c>
      <c r="C106" s="114">
        <v>45741.460219907407</v>
      </c>
      <c r="D106" s="116">
        <v>29.76</v>
      </c>
      <c r="E106" s="116"/>
      <c r="F106" s="115" t="s">
        <v>440</v>
      </c>
      <c r="G106" s="117" t="s">
        <v>72</v>
      </c>
      <c r="H106" s="115"/>
    </row>
    <row r="107" spans="1:8" x14ac:dyDescent="0.35">
      <c r="A107" s="103">
        <v>45741.359178240738</v>
      </c>
      <c r="B107" s="15" t="s">
        <v>441</v>
      </c>
      <c r="C107" s="103">
        <v>45741.46025462963</v>
      </c>
      <c r="D107" s="104">
        <v>5624.4</v>
      </c>
      <c r="E107" s="104"/>
      <c r="F107" s="80" t="s">
        <v>442</v>
      </c>
      <c r="G107" s="105" t="s">
        <v>188</v>
      </c>
      <c r="H107" s="15"/>
    </row>
    <row r="108" spans="1:8" x14ac:dyDescent="0.35">
      <c r="A108" s="114">
        <v>45741.359513888892</v>
      </c>
      <c r="B108" s="115" t="s">
        <v>443</v>
      </c>
      <c r="C108" s="114">
        <v>45741.460347222222</v>
      </c>
      <c r="D108" s="116">
        <v>249.99</v>
      </c>
      <c r="E108" s="116"/>
      <c r="F108" s="115" t="s">
        <v>444</v>
      </c>
      <c r="G108" s="117" t="s">
        <v>12</v>
      </c>
      <c r="H108" s="115"/>
    </row>
    <row r="109" spans="1:8" x14ac:dyDescent="0.35">
      <c r="A109" s="103">
        <v>45742.273402777777</v>
      </c>
      <c r="B109" s="15" t="s">
        <v>268</v>
      </c>
      <c r="C109" s="103">
        <v>45742.273402777777</v>
      </c>
      <c r="D109" s="104">
        <v>38.36</v>
      </c>
      <c r="E109" s="104"/>
      <c r="F109" s="80" t="s">
        <v>269</v>
      </c>
      <c r="G109" s="105" t="s">
        <v>15</v>
      </c>
      <c r="H109" s="15"/>
    </row>
    <row r="110" spans="1:8" x14ac:dyDescent="0.35">
      <c r="A110" s="111">
        <v>45742.279282407406</v>
      </c>
      <c r="B110" s="22" t="s">
        <v>226</v>
      </c>
      <c r="C110" s="111">
        <v>45742.279282407406</v>
      </c>
      <c r="D110" s="112">
        <v>63146</v>
      </c>
      <c r="E110" s="112"/>
      <c r="F110" s="22" t="s">
        <v>445</v>
      </c>
      <c r="G110" s="87" t="s">
        <v>21</v>
      </c>
      <c r="H110" s="22"/>
    </row>
    <row r="111" spans="1:8" x14ac:dyDescent="0.35">
      <c r="A111" s="109">
        <v>45742.32613425926</v>
      </c>
      <c r="B111" s="19" t="s">
        <v>159</v>
      </c>
      <c r="C111" s="109">
        <v>45742.32613425926</v>
      </c>
      <c r="D111" s="110"/>
      <c r="E111" s="110">
        <v>11628</v>
      </c>
      <c r="F111" s="19" t="s">
        <v>446</v>
      </c>
      <c r="G111" s="19" t="s">
        <v>9</v>
      </c>
      <c r="H111" s="19"/>
    </row>
    <row r="112" spans="1:8" x14ac:dyDescent="0.35">
      <c r="A112" s="103">
        <v>45741.418182870373</v>
      </c>
      <c r="B112" s="15" t="s">
        <v>232</v>
      </c>
      <c r="C112" s="103">
        <v>45742.604444444441</v>
      </c>
      <c r="D112" s="104">
        <v>23.88</v>
      </c>
      <c r="E112" s="104"/>
      <c r="F112" s="80"/>
      <c r="G112" s="105" t="s">
        <v>14</v>
      </c>
      <c r="H112" s="15"/>
    </row>
    <row r="113" spans="1:8" x14ac:dyDescent="0.35">
      <c r="A113" s="109">
        <v>45743.630011574074</v>
      </c>
      <c r="B113" s="19" t="s">
        <v>228</v>
      </c>
      <c r="C113" s="109">
        <v>45743.630011574074</v>
      </c>
      <c r="D113" s="110"/>
      <c r="E113" s="110">
        <v>2052</v>
      </c>
      <c r="F113" s="19" t="s">
        <v>447</v>
      </c>
      <c r="G113" s="19" t="s">
        <v>9</v>
      </c>
      <c r="H113" s="19"/>
    </row>
    <row r="114" spans="1:8" x14ac:dyDescent="0.35">
      <c r="A114" s="109">
        <v>45743.631701388891</v>
      </c>
      <c r="B114" s="19" t="s">
        <v>228</v>
      </c>
      <c r="C114" s="109">
        <v>45743.631701388891</v>
      </c>
      <c r="D114" s="110"/>
      <c r="E114" s="110">
        <v>15180</v>
      </c>
      <c r="F114" s="19" t="s">
        <v>448</v>
      </c>
      <c r="G114" s="19" t="s">
        <v>9</v>
      </c>
      <c r="H114" s="19"/>
    </row>
    <row r="115" spans="1:8" x14ac:dyDescent="0.35">
      <c r="A115" s="109">
        <v>45743.636157407411</v>
      </c>
      <c r="B115" s="19" t="s">
        <v>85</v>
      </c>
      <c r="C115" s="109">
        <v>45743.636157407411</v>
      </c>
      <c r="D115" s="110"/>
      <c r="E115" s="110">
        <v>11070</v>
      </c>
      <c r="F115" s="19">
        <v>12025</v>
      </c>
      <c r="G115" s="19" t="s">
        <v>9</v>
      </c>
      <c r="H115" s="19"/>
    </row>
    <row r="116" spans="1:8" x14ac:dyDescent="0.35">
      <c r="A116" s="103">
        <v>45742.294317129628</v>
      </c>
      <c r="B116" s="15" t="s">
        <v>434</v>
      </c>
      <c r="C116" s="103">
        <v>45743.643900462965</v>
      </c>
      <c r="D116" s="104">
        <v>24.29</v>
      </c>
      <c r="E116" s="104"/>
      <c r="F116" s="80"/>
      <c r="G116" s="105" t="s">
        <v>14</v>
      </c>
      <c r="H116" s="15"/>
    </row>
    <row r="117" spans="1:8" x14ac:dyDescent="0.35">
      <c r="A117" s="109">
        <v>45743.646458333336</v>
      </c>
      <c r="B117" s="19" t="s">
        <v>85</v>
      </c>
      <c r="C117" s="109">
        <v>45743.646458333336</v>
      </c>
      <c r="D117" s="110"/>
      <c r="E117" s="110">
        <v>10560</v>
      </c>
      <c r="F117" s="19" t="s">
        <v>365</v>
      </c>
      <c r="G117" s="19" t="s">
        <v>9</v>
      </c>
      <c r="H117" s="19"/>
    </row>
    <row r="118" spans="1:8" x14ac:dyDescent="0.35">
      <c r="A118" s="103">
        <v>45743.652696759258</v>
      </c>
      <c r="B118" s="15" t="s">
        <v>88</v>
      </c>
      <c r="C118" s="103">
        <v>45743.652708333335</v>
      </c>
      <c r="D118" s="104">
        <v>0.25</v>
      </c>
      <c r="E118" s="104"/>
      <c r="F118" s="80" t="s">
        <v>145</v>
      </c>
      <c r="G118" s="105" t="s">
        <v>8</v>
      </c>
      <c r="H118" s="15"/>
    </row>
    <row r="119" spans="1:8" x14ac:dyDescent="0.35">
      <c r="A119" s="109">
        <v>45743.699826388889</v>
      </c>
      <c r="B119" s="19" t="s">
        <v>228</v>
      </c>
      <c r="C119" s="109">
        <v>45743.699826388889</v>
      </c>
      <c r="D119" s="110"/>
      <c r="E119" s="110">
        <v>12540</v>
      </c>
      <c r="F119" s="19" t="s">
        <v>449</v>
      </c>
      <c r="G119" s="19" t="s">
        <v>9</v>
      </c>
      <c r="H119" s="19"/>
    </row>
    <row r="120" spans="1:8" x14ac:dyDescent="0.35">
      <c r="A120" s="109">
        <v>45743.699988425928</v>
      </c>
      <c r="B120" s="19" t="s">
        <v>228</v>
      </c>
      <c r="C120" s="109">
        <v>45743.699988425928</v>
      </c>
      <c r="D120" s="110"/>
      <c r="E120" s="110">
        <v>8232</v>
      </c>
      <c r="F120" s="19" t="s">
        <v>450</v>
      </c>
      <c r="G120" s="19" t="s">
        <v>9</v>
      </c>
      <c r="H120" s="19"/>
    </row>
    <row r="121" spans="1:8" x14ac:dyDescent="0.35">
      <c r="A121" s="109">
        <v>45743.700127314813</v>
      </c>
      <c r="B121" s="19" t="s">
        <v>228</v>
      </c>
      <c r="C121" s="109">
        <v>45743.700127314813</v>
      </c>
      <c r="D121" s="110"/>
      <c r="E121" s="110">
        <v>7260</v>
      </c>
      <c r="F121" s="19" t="s">
        <v>451</v>
      </c>
      <c r="G121" s="19" t="s">
        <v>9</v>
      </c>
      <c r="H121" s="19"/>
    </row>
    <row r="122" spans="1:8" x14ac:dyDescent="0.35">
      <c r="A122" s="114">
        <v>45743.47965277778</v>
      </c>
      <c r="B122" s="115" t="s">
        <v>452</v>
      </c>
      <c r="C122" s="114">
        <v>45744.001956018517</v>
      </c>
      <c r="D122" s="116">
        <v>28.2</v>
      </c>
      <c r="E122" s="116"/>
      <c r="F122" s="115" t="s">
        <v>453</v>
      </c>
      <c r="G122" s="117" t="s">
        <v>72</v>
      </c>
      <c r="H122" s="115"/>
    </row>
    <row r="123" spans="1:8" x14ac:dyDescent="0.35">
      <c r="A123" s="114">
        <v>45743.479861111111</v>
      </c>
      <c r="B123" s="115" t="s">
        <v>454</v>
      </c>
      <c r="C123" s="114">
        <v>45744.00203703704</v>
      </c>
      <c r="D123" s="116">
        <v>30.8</v>
      </c>
      <c r="E123" s="116"/>
      <c r="F123" s="115" t="s">
        <v>455</v>
      </c>
      <c r="G123" s="117" t="s">
        <v>72</v>
      </c>
      <c r="H123" s="115"/>
    </row>
    <row r="124" spans="1:8" x14ac:dyDescent="0.35">
      <c r="A124" s="114">
        <v>45743.468101851853</v>
      </c>
      <c r="B124" s="115" t="s">
        <v>243</v>
      </c>
      <c r="C124" s="114">
        <v>45744.002395833333</v>
      </c>
      <c r="D124" s="116">
        <v>6019.27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45743.467962962961</v>
      </c>
      <c r="B125" s="115" t="s">
        <v>114</v>
      </c>
      <c r="C125" s="114">
        <v>45744.00240740741</v>
      </c>
      <c r="D125" s="116">
        <v>5664.17</v>
      </c>
      <c r="E125" s="116"/>
      <c r="F125" s="115" t="s">
        <v>82</v>
      </c>
      <c r="G125" s="108" t="s">
        <v>13</v>
      </c>
      <c r="H125" s="115"/>
    </row>
    <row r="126" spans="1:8" x14ac:dyDescent="0.35">
      <c r="A126" s="114">
        <v>45743.468240740738</v>
      </c>
      <c r="B126" s="115" t="s">
        <v>263</v>
      </c>
      <c r="C126" s="114">
        <v>45744.002442129633</v>
      </c>
      <c r="D126" s="116">
        <v>5763.43</v>
      </c>
      <c r="E126" s="116"/>
      <c r="F126" s="115" t="s">
        <v>82</v>
      </c>
      <c r="G126" s="108" t="s">
        <v>13</v>
      </c>
      <c r="H126" s="115"/>
    </row>
    <row r="127" spans="1:8" x14ac:dyDescent="0.35">
      <c r="A127" s="114">
        <v>45743.468032407407</v>
      </c>
      <c r="B127" s="115" t="s">
        <v>120</v>
      </c>
      <c r="C127" s="114">
        <v>45744.002442129633</v>
      </c>
      <c r="D127" s="116">
        <v>4569.46</v>
      </c>
      <c r="E127" s="116"/>
      <c r="F127" s="115" t="s">
        <v>82</v>
      </c>
      <c r="G127" s="108" t="s">
        <v>13</v>
      </c>
      <c r="H127" s="115"/>
    </row>
    <row r="128" spans="1:8" x14ac:dyDescent="0.35">
      <c r="A128" s="114">
        <v>45743.468217592592</v>
      </c>
      <c r="B128" s="115" t="s">
        <v>255</v>
      </c>
      <c r="C128" s="114">
        <v>45744.002465277779</v>
      </c>
      <c r="D128" s="116">
        <v>4473.34</v>
      </c>
      <c r="E128" s="116"/>
      <c r="F128" s="115" t="s">
        <v>82</v>
      </c>
      <c r="G128" s="108" t="s">
        <v>13</v>
      </c>
      <c r="H128" s="115"/>
    </row>
    <row r="129" spans="1:8" x14ac:dyDescent="0.35">
      <c r="A129" s="114">
        <v>45743.468159722222</v>
      </c>
      <c r="B129" s="115" t="s">
        <v>251</v>
      </c>
      <c r="C129" s="114">
        <v>45744.002465277779</v>
      </c>
      <c r="D129" s="116">
        <v>5399.61</v>
      </c>
      <c r="E129" s="116"/>
      <c r="F129" s="115" t="s">
        <v>82</v>
      </c>
      <c r="G129" s="108" t="s">
        <v>13</v>
      </c>
      <c r="H129" s="115"/>
    </row>
    <row r="130" spans="1:8" x14ac:dyDescent="0.35">
      <c r="A130" s="114">
        <v>45743.468124999999</v>
      </c>
      <c r="B130" s="115" t="s">
        <v>94</v>
      </c>
      <c r="C130" s="114">
        <v>45744.002465277779</v>
      </c>
      <c r="D130" s="116">
        <v>4742.91</v>
      </c>
      <c r="E130" s="116"/>
      <c r="F130" s="115" t="s">
        <v>82</v>
      </c>
      <c r="G130" s="108" t="s">
        <v>13</v>
      </c>
      <c r="H130" s="115"/>
    </row>
    <row r="131" spans="1:8" x14ac:dyDescent="0.35">
      <c r="A131" s="114">
        <v>45743.468113425923</v>
      </c>
      <c r="B131" s="115" t="s">
        <v>248</v>
      </c>
      <c r="C131" s="114">
        <v>45744.002465277779</v>
      </c>
      <c r="D131" s="116">
        <v>4225.57</v>
      </c>
      <c r="E131" s="116"/>
      <c r="F131" s="115" t="s">
        <v>82</v>
      </c>
      <c r="G131" s="108" t="s">
        <v>13</v>
      </c>
      <c r="H131" s="115"/>
    </row>
    <row r="132" spans="1:8" x14ac:dyDescent="0.35">
      <c r="A132" s="114">
        <v>45743.46806712963</v>
      </c>
      <c r="B132" s="115" t="s">
        <v>261</v>
      </c>
      <c r="C132" s="114">
        <v>45744.002476851849</v>
      </c>
      <c r="D132" s="116">
        <v>5962.59</v>
      </c>
      <c r="E132" s="116"/>
      <c r="F132" s="115" t="s">
        <v>82</v>
      </c>
      <c r="G132" s="108" t="s">
        <v>13</v>
      </c>
      <c r="H132" s="115"/>
    </row>
    <row r="133" spans="1:8" x14ac:dyDescent="0.35">
      <c r="A133" s="114">
        <v>45743.468206018515</v>
      </c>
      <c r="B133" s="115" t="s">
        <v>260</v>
      </c>
      <c r="C133" s="114">
        <v>45744.002488425926</v>
      </c>
      <c r="D133" s="116">
        <v>5204.01</v>
      </c>
      <c r="E133" s="116"/>
      <c r="F133" s="115" t="s">
        <v>82</v>
      </c>
      <c r="G133" s="108" t="s">
        <v>13</v>
      </c>
      <c r="H133" s="115"/>
    </row>
    <row r="134" spans="1:8" x14ac:dyDescent="0.35">
      <c r="A134" s="114">
        <v>45743.468159722222</v>
      </c>
      <c r="B134" s="115" t="s">
        <v>244</v>
      </c>
      <c r="C134" s="114">
        <v>45744.002488425926</v>
      </c>
      <c r="D134" s="116">
        <v>4490.8599999999997</v>
      </c>
      <c r="E134" s="116"/>
      <c r="F134" s="115" t="s">
        <v>82</v>
      </c>
      <c r="G134" s="108" t="s">
        <v>13</v>
      </c>
      <c r="H134" s="115"/>
    </row>
    <row r="135" spans="1:8" x14ac:dyDescent="0.35">
      <c r="A135" s="114">
        <v>45743.468136574076</v>
      </c>
      <c r="B135" s="115" t="s">
        <v>126</v>
      </c>
      <c r="C135" s="114">
        <v>45744.002500000002</v>
      </c>
      <c r="D135" s="116">
        <v>4925.17</v>
      </c>
      <c r="E135" s="116"/>
      <c r="F135" s="115" t="s">
        <v>82</v>
      </c>
      <c r="G135" s="108" t="s">
        <v>13</v>
      </c>
      <c r="H135" s="115"/>
    </row>
    <row r="136" spans="1:8" x14ac:dyDescent="0.35">
      <c r="A136" s="114">
        <v>45743.468043981484</v>
      </c>
      <c r="B136" s="115" t="s">
        <v>128</v>
      </c>
      <c r="C136" s="114">
        <v>45744.002500000002</v>
      </c>
      <c r="D136" s="116">
        <v>2880.01</v>
      </c>
      <c r="E136" s="116"/>
      <c r="F136" s="115" t="s">
        <v>82</v>
      </c>
      <c r="G136" s="108" t="s">
        <v>13</v>
      </c>
      <c r="H136" s="115"/>
    </row>
    <row r="137" spans="1:8" x14ac:dyDescent="0.35">
      <c r="A137" s="114">
        <v>45743.468009259261</v>
      </c>
      <c r="B137" s="115" t="s">
        <v>259</v>
      </c>
      <c r="C137" s="114">
        <v>45744.002500000002</v>
      </c>
      <c r="D137" s="116">
        <v>4435.32</v>
      </c>
      <c r="E137" s="116"/>
      <c r="F137" s="115" t="s">
        <v>82</v>
      </c>
      <c r="G137" s="108" t="s">
        <v>13</v>
      </c>
      <c r="H137" s="115"/>
    </row>
    <row r="138" spans="1:8" x14ac:dyDescent="0.35">
      <c r="A138" s="114">
        <v>45743.467986111114</v>
      </c>
      <c r="B138" s="115" t="s">
        <v>245</v>
      </c>
      <c r="C138" s="114">
        <v>45744.002500000002</v>
      </c>
      <c r="D138" s="116">
        <v>4518.8999999999996</v>
      </c>
      <c r="E138" s="116"/>
      <c r="F138" s="115" t="s">
        <v>82</v>
      </c>
      <c r="G138" s="108" t="s">
        <v>13</v>
      </c>
      <c r="H138" s="115"/>
    </row>
    <row r="139" spans="1:8" x14ac:dyDescent="0.35">
      <c r="A139" s="114">
        <v>45743.468275462961</v>
      </c>
      <c r="B139" s="115" t="s">
        <v>367</v>
      </c>
      <c r="C139" s="114">
        <v>45744.002511574072</v>
      </c>
      <c r="D139" s="116">
        <v>5202.46</v>
      </c>
      <c r="E139" s="116"/>
      <c r="F139" s="115" t="s">
        <v>82</v>
      </c>
      <c r="G139" s="108" t="s">
        <v>13</v>
      </c>
      <c r="H139" s="115"/>
    </row>
    <row r="140" spans="1:8" x14ac:dyDescent="0.35">
      <c r="A140" s="114">
        <v>45743.468287037038</v>
      </c>
      <c r="B140" s="115" t="s">
        <v>122</v>
      </c>
      <c r="C140" s="114">
        <v>45744.002569444441</v>
      </c>
      <c r="D140" s="116">
        <v>4762.7700000000004</v>
      </c>
      <c r="E140" s="116"/>
      <c r="F140" s="115" t="s">
        <v>82</v>
      </c>
      <c r="G140" s="108" t="s">
        <v>13</v>
      </c>
      <c r="H140" s="115"/>
    </row>
    <row r="141" spans="1:8" x14ac:dyDescent="0.35">
      <c r="A141" s="111">
        <v>45743.469317129631</v>
      </c>
      <c r="B141" s="22" t="s">
        <v>456</v>
      </c>
      <c r="C141" s="111">
        <v>45744.002592592595</v>
      </c>
      <c r="D141" s="112">
        <v>2456.4</v>
      </c>
      <c r="E141" s="112"/>
      <c r="F141" s="22">
        <v>22</v>
      </c>
      <c r="G141" s="22" t="s">
        <v>10</v>
      </c>
      <c r="H141" s="22"/>
    </row>
    <row r="142" spans="1:8" x14ac:dyDescent="0.35">
      <c r="A142" s="114">
        <v>45743.468229166669</v>
      </c>
      <c r="B142" s="115" t="s">
        <v>257</v>
      </c>
      <c r="C142" s="114">
        <v>45744.002592592595</v>
      </c>
      <c r="D142" s="116">
        <v>4734.5200000000004</v>
      </c>
      <c r="E142" s="116"/>
      <c r="F142" s="115" t="s">
        <v>82</v>
      </c>
      <c r="G142" s="108" t="s">
        <v>13</v>
      </c>
      <c r="H142" s="115"/>
    </row>
    <row r="143" spans="1:8" x14ac:dyDescent="0.35">
      <c r="A143" s="111">
        <v>45743.469340277778</v>
      </c>
      <c r="B143" s="22" t="s">
        <v>456</v>
      </c>
      <c r="C143" s="111">
        <v>45744.002604166664</v>
      </c>
      <c r="D143" s="112">
        <v>2029.2</v>
      </c>
      <c r="E143" s="112"/>
      <c r="F143" s="22">
        <v>23</v>
      </c>
      <c r="G143" s="22" t="s">
        <v>10</v>
      </c>
      <c r="H143" s="22"/>
    </row>
    <row r="144" spans="1:8" x14ac:dyDescent="0.35">
      <c r="A144" s="114">
        <v>45743.468113425923</v>
      </c>
      <c r="B144" s="115" t="s">
        <v>457</v>
      </c>
      <c r="C144" s="114">
        <v>45744.002604166664</v>
      </c>
      <c r="D144" s="116">
        <v>6452.55</v>
      </c>
      <c r="E144" s="116"/>
      <c r="F144" s="115" t="s">
        <v>82</v>
      </c>
      <c r="G144" s="108" t="s">
        <v>13</v>
      </c>
      <c r="H144" s="115"/>
    </row>
    <row r="145" spans="1:8" x14ac:dyDescent="0.35">
      <c r="A145" s="114">
        <v>45743.468078703707</v>
      </c>
      <c r="B145" s="115" t="s">
        <v>252</v>
      </c>
      <c r="C145" s="114">
        <v>45744.002604166664</v>
      </c>
      <c r="D145" s="116">
        <v>6070.13</v>
      </c>
      <c r="E145" s="116"/>
      <c r="F145" s="115" t="s">
        <v>82</v>
      </c>
      <c r="G145" s="108" t="s">
        <v>13</v>
      </c>
      <c r="H145" s="115"/>
    </row>
    <row r="146" spans="1:8" x14ac:dyDescent="0.35">
      <c r="A146" s="114">
        <v>45743.468182870369</v>
      </c>
      <c r="B146" s="115" t="s">
        <v>134</v>
      </c>
      <c r="C146" s="114">
        <v>45744.002615740741</v>
      </c>
      <c r="D146" s="116">
        <v>4687.3900000000003</v>
      </c>
      <c r="E146" s="116"/>
      <c r="F146" s="115" t="s">
        <v>82</v>
      </c>
      <c r="G146" s="108" t="s">
        <v>13</v>
      </c>
      <c r="H146" s="115"/>
    </row>
    <row r="147" spans="1:8" x14ac:dyDescent="0.35">
      <c r="A147" s="114">
        <v>45743.468136574076</v>
      </c>
      <c r="B147" s="115" t="s">
        <v>246</v>
      </c>
      <c r="C147" s="114">
        <v>45744.002615740741</v>
      </c>
      <c r="D147" s="116">
        <v>6419.46</v>
      </c>
      <c r="E147" s="116"/>
      <c r="F147" s="115" t="s">
        <v>82</v>
      </c>
      <c r="G147" s="108" t="s">
        <v>13</v>
      </c>
      <c r="H147" s="115"/>
    </row>
    <row r="148" spans="1:8" x14ac:dyDescent="0.35">
      <c r="A148" s="114">
        <v>45743.468194444446</v>
      </c>
      <c r="B148" s="115" t="s">
        <v>258</v>
      </c>
      <c r="C148" s="114">
        <v>45744.002638888887</v>
      </c>
      <c r="D148" s="116">
        <v>3140.01</v>
      </c>
      <c r="E148" s="116"/>
      <c r="F148" s="115" t="s">
        <v>82</v>
      </c>
      <c r="G148" s="108" t="s">
        <v>13</v>
      </c>
      <c r="H148" s="115"/>
    </row>
    <row r="149" spans="1:8" x14ac:dyDescent="0.35">
      <c r="A149" s="114">
        <v>45743.468090277776</v>
      </c>
      <c r="B149" s="115" t="s">
        <v>264</v>
      </c>
      <c r="C149" s="114">
        <v>45744.002638888887</v>
      </c>
      <c r="D149" s="116">
        <v>4991.55</v>
      </c>
      <c r="E149" s="116"/>
      <c r="F149" s="115" t="s">
        <v>82</v>
      </c>
      <c r="G149" s="108" t="s">
        <v>13</v>
      </c>
      <c r="H149" s="115"/>
    </row>
    <row r="150" spans="1:8" x14ac:dyDescent="0.35">
      <c r="A150" s="114">
        <v>45743.468101851853</v>
      </c>
      <c r="B150" s="115" t="s">
        <v>249</v>
      </c>
      <c r="C150" s="114">
        <v>45744.002650462964</v>
      </c>
      <c r="D150" s="116">
        <v>4801.79</v>
      </c>
      <c r="E150" s="116"/>
      <c r="F150" s="115" t="s">
        <v>82</v>
      </c>
      <c r="G150" s="108" t="s">
        <v>13</v>
      </c>
      <c r="H150" s="115"/>
    </row>
    <row r="151" spans="1:8" x14ac:dyDescent="0.35">
      <c r="A151" s="114">
        <v>45743.468240740738</v>
      </c>
      <c r="B151" s="115" t="s">
        <v>373</v>
      </c>
      <c r="C151" s="114">
        <v>45744.002662037034</v>
      </c>
      <c r="D151" s="116">
        <v>5262.28</v>
      </c>
      <c r="E151" s="116"/>
      <c r="F151" s="115" t="s">
        <v>82</v>
      </c>
      <c r="G151" s="108" t="s">
        <v>13</v>
      </c>
      <c r="H151" s="115"/>
    </row>
    <row r="152" spans="1:8" x14ac:dyDescent="0.35">
      <c r="A152" s="114">
        <v>45743.468055555553</v>
      </c>
      <c r="B152" s="115" t="s">
        <v>124</v>
      </c>
      <c r="C152" s="114">
        <v>45744.002662037034</v>
      </c>
      <c r="D152" s="116">
        <v>4534.3500000000004</v>
      </c>
      <c r="E152" s="116"/>
      <c r="F152" s="115" t="s">
        <v>82</v>
      </c>
      <c r="G152" s="108" t="s">
        <v>13</v>
      </c>
      <c r="H152" s="115"/>
    </row>
    <row r="153" spans="1:8" x14ac:dyDescent="0.35">
      <c r="A153" s="114">
        <v>45743.468969907408</v>
      </c>
      <c r="B153" s="115" t="s">
        <v>458</v>
      </c>
      <c r="C153" s="114">
        <v>45744.00267361111</v>
      </c>
      <c r="D153" s="116">
        <v>471.44</v>
      </c>
      <c r="E153" s="116"/>
      <c r="F153" s="115" t="s">
        <v>459</v>
      </c>
      <c r="G153" s="117" t="s">
        <v>12</v>
      </c>
      <c r="H153" s="115"/>
    </row>
    <row r="154" spans="1:8" x14ac:dyDescent="0.35">
      <c r="A154" s="114">
        <v>45743.468263888892</v>
      </c>
      <c r="B154" s="115" t="s">
        <v>132</v>
      </c>
      <c r="C154" s="114">
        <v>45744.00267361111</v>
      </c>
      <c r="D154" s="116">
        <v>4867.01</v>
      </c>
      <c r="E154" s="116"/>
      <c r="F154" s="115" t="s">
        <v>82</v>
      </c>
      <c r="G154" s="108" t="s">
        <v>13</v>
      </c>
      <c r="H154" s="115"/>
    </row>
    <row r="155" spans="1:8" x14ac:dyDescent="0.35">
      <c r="A155" s="114">
        <v>45743.468009259261</v>
      </c>
      <c r="B155" s="115" t="s">
        <v>250</v>
      </c>
      <c r="C155" s="114">
        <v>45744.00267361111</v>
      </c>
      <c r="D155" s="116">
        <v>5396.14</v>
      </c>
      <c r="E155" s="116"/>
      <c r="F155" s="115" t="s">
        <v>82</v>
      </c>
      <c r="G155" s="108" t="s">
        <v>13</v>
      </c>
      <c r="H155" s="115"/>
    </row>
    <row r="156" spans="1:8" x14ac:dyDescent="0.35">
      <c r="A156" s="114">
        <v>45743.467997685184</v>
      </c>
      <c r="B156" s="115" t="s">
        <v>140</v>
      </c>
      <c r="C156" s="114">
        <v>45744.00267361111</v>
      </c>
      <c r="D156" s="116">
        <v>5093.03</v>
      </c>
      <c r="E156" s="116"/>
      <c r="F156" s="115" t="s">
        <v>82</v>
      </c>
      <c r="G156" s="108" t="s">
        <v>13</v>
      </c>
      <c r="H156" s="115"/>
    </row>
    <row r="157" spans="1:8" x14ac:dyDescent="0.35">
      <c r="A157" s="114">
        <v>45743.468148148146</v>
      </c>
      <c r="B157" s="115" t="s">
        <v>118</v>
      </c>
      <c r="C157" s="114">
        <v>45744.002685185187</v>
      </c>
      <c r="D157" s="116">
        <v>5088.9399999999996</v>
      </c>
      <c r="E157" s="116"/>
      <c r="F157" s="115" t="s">
        <v>82</v>
      </c>
      <c r="G157" s="108" t="s">
        <v>13</v>
      </c>
      <c r="H157" s="115"/>
    </row>
    <row r="158" spans="1:8" x14ac:dyDescent="0.35">
      <c r="A158" s="114">
        <v>45743.467986111114</v>
      </c>
      <c r="B158" s="115" t="s">
        <v>104</v>
      </c>
      <c r="C158" s="114">
        <v>45744.002685185187</v>
      </c>
      <c r="D158" s="116">
        <v>5330.86</v>
      </c>
      <c r="E158" s="116"/>
      <c r="F158" s="115" t="s">
        <v>82</v>
      </c>
      <c r="G158" s="108" t="s">
        <v>13</v>
      </c>
      <c r="H158" s="115"/>
    </row>
    <row r="159" spans="1:8" x14ac:dyDescent="0.35">
      <c r="A159" s="114">
        <v>45743.467951388891</v>
      </c>
      <c r="B159" s="115" t="s">
        <v>349</v>
      </c>
      <c r="C159" s="114">
        <v>45744.002685185187</v>
      </c>
      <c r="D159" s="116">
        <v>4955.83</v>
      </c>
      <c r="E159" s="116"/>
      <c r="F159" s="115" t="s">
        <v>82</v>
      </c>
      <c r="G159" s="108" t="s">
        <v>13</v>
      </c>
      <c r="H159" s="115"/>
    </row>
    <row r="160" spans="1:8" x14ac:dyDescent="0.35">
      <c r="A160" s="109">
        <v>45744.169722222221</v>
      </c>
      <c r="B160" s="19" t="s">
        <v>460</v>
      </c>
      <c r="C160" s="109">
        <v>45744.169722222221</v>
      </c>
      <c r="D160" s="110"/>
      <c r="E160" s="110">
        <v>14880</v>
      </c>
      <c r="F160" s="19" t="s">
        <v>461</v>
      </c>
      <c r="G160" s="19" t="s">
        <v>9</v>
      </c>
      <c r="H160" s="19"/>
    </row>
    <row r="161" spans="1:8" x14ac:dyDescent="0.35">
      <c r="A161" s="109">
        <v>45744.1715625</v>
      </c>
      <c r="B161" s="19" t="s">
        <v>418</v>
      </c>
      <c r="C161" s="109">
        <v>45744.1715625</v>
      </c>
      <c r="D161" s="110"/>
      <c r="E161" s="110">
        <v>12480</v>
      </c>
      <c r="F161" s="19" t="s">
        <v>462</v>
      </c>
      <c r="G161" s="19" t="s">
        <v>9</v>
      </c>
      <c r="H161" s="19"/>
    </row>
    <row r="162" spans="1:8" x14ac:dyDescent="0.35">
      <c r="A162" s="114">
        <v>45744.583344907405</v>
      </c>
      <c r="B162" s="115" t="s">
        <v>385</v>
      </c>
      <c r="C162" s="114">
        <v>45744.583356481482</v>
      </c>
      <c r="D162" s="116">
        <v>6406.14</v>
      </c>
      <c r="E162" s="116"/>
      <c r="F162" s="115" t="s">
        <v>463</v>
      </c>
      <c r="G162" s="108" t="s">
        <v>13</v>
      </c>
      <c r="H162" s="115"/>
    </row>
    <row r="163" spans="1:8" x14ac:dyDescent="0.35">
      <c r="A163" s="114">
        <v>45744.583969907406</v>
      </c>
      <c r="B163" s="115" t="s">
        <v>247</v>
      </c>
      <c r="C163" s="114">
        <v>45744.583981481483</v>
      </c>
      <c r="D163" s="116">
        <v>4886.0600000000004</v>
      </c>
      <c r="E163" s="116"/>
      <c r="F163" s="115" t="s">
        <v>463</v>
      </c>
      <c r="G163" s="108" t="s">
        <v>13</v>
      </c>
      <c r="H163" s="115"/>
    </row>
    <row r="164" spans="1:8" x14ac:dyDescent="0.35">
      <c r="A164" s="103">
        <v>45745.305162037039</v>
      </c>
      <c r="B164" s="15" t="s">
        <v>289</v>
      </c>
      <c r="C164" s="103">
        <v>45746.606180555558</v>
      </c>
      <c r="D164" s="104">
        <v>46.45</v>
      </c>
      <c r="E164" s="104"/>
      <c r="F164" s="80"/>
      <c r="G164" s="105" t="s">
        <v>14</v>
      </c>
      <c r="H164" s="15"/>
    </row>
    <row r="165" spans="1:8" x14ac:dyDescent="0.35">
      <c r="A165" s="103">
        <v>45746.606909722221</v>
      </c>
      <c r="B165" s="15" t="s">
        <v>88</v>
      </c>
      <c r="C165" s="103">
        <v>45746.606909722221</v>
      </c>
      <c r="D165" s="104">
        <v>0.47</v>
      </c>
      <c r="E165" s="104"/>
      <c r="F165" s="80" t="s">
        <v>145</v>
      </c>
      <c r="G165" s="105" t="s">
        <v>8</v>
      </c>
      <c r="H165" s="15"/>
    </row>
    <row r="166" spans="1:8" x14ac:dyDescent="0.35">
      <c r="A166" s="103">
        <v>45747.225428240738</v>
      </c>
      <c r="B166" s="15" t="s">
        <v>300</v>
      </c>
      <c r="C166" s="103">
        <v>45747.225428240738</v>
      </c>
      <c r="D166" s="104">
        <v>432</v>
      </c>
      <c r="E166" s="104"/>
      <c r="F166" s="80" t="s">
        <v>464</v>
      </c>
      <c r="G166" s="105" t="s">
        <v>24</v>
      </c>
      <c r="H166" s="15"/>
    </row>
    <row r="167" spans="1:8" x14ac:dyDescent="0.35">
      <c r="A167" s="109">
        <v>45747.601863425924</v>
      </c>
      <c r="B167" s="19" t="s">
        <v>304</v>
      </c>
      <c r="C167" s="109">
        <v>45747.601863425924</v>
      </c>
      <c r="D167" s="110"/>
      <c r="E167" s="110">
        <v>12096</v>
      </c>
      <c r="F167" s="19" t="s">
        <v>465</v>
      </c>
      <c r="G167" s="19" t="s">
        <v>9</v>
      </c>
      <c r="H167" s="19"/>
    </row>
    <row r="168" spans="1:8" x14ac:dyDescent="0.35">
      <c r="A168" s="109">
        <v>45747.610798611109</v>
      </c>
      <c r="B168" s="19" t="s">
        <v>302</v>
      </c>
      <c r="C168" s="109">
        <v>45747.610798611109</v>
      </c>
      <c r="D168" s="110"/>
      <c r="E168" s="110">
        <v>13920</v>
      </c>
      <c r="F168" s="19" t="s">
        <v>466</v>
      </c>
      <c r="G168" s="19" t="s">
        <v>9</v>
      </c>
      <c r="H168" s="19"/>
    </row>
    <row r="169" spans="1:8" x14ac:dyDescent="0.35">
      <c r="A169" s="114">
        <v>45747.645902777775</v>
      </c>
      <c r="B169" s="115" t="s">
        <v>107</v>
      </c>
      <c r="C169" s="114">
        <v>45747.645925925928</v>
      </c>
      <c r="D169" s="116">
        <v>7220.65</v>
      </c>
      <c r="E169" s="116"/>
      <c r="F169" s="115" t="s">
        <v>467</v>
      </c>
      <c r="G169" s="108" t="s">
        <v>13</v>
      </c>
      <c r="H169" s="115" t="s">
        <v>357</v>
      </c>
    </row>
    <row r="170" spans="1:8" x14ac:dyDescent="0.35">
      <c r="A170" s="91"/>
      <c r="B170" s="92"/>
      <c r="C170" s="91"/>
      <c r="D170" s="92"/>
      <c r="E170" s="92"/>
      <c r="F170" s="94"/>
      <c r="G170" s="94"/>
      <c r="H170" s="92"/>
    </row>
    <row r="171" spans="1:8" x14ac:dyDescent="0.35">
      <c r="A171" s="91"/>
      <c r="B171" s="92"/>
      <c r="C171" s="91"/>
      <c r="D171" s="92"/>
      <c r="E171" s="92"/>
      <c r="F171" s="94"/>
      <c r="G171" s="94"/>
      <c r="H171" s="92"/>
    </row>
    <row r="172" spans="1:8" x14ac:dyDescent="0.35">
      <c r="A172" s="91"/>
      <c r="B172" s="92"/>
      <c r="C172" s="91"/>
      <c r="D172" s="92"/>
      <c r="E172" s="92"/>
      <c r="F172" s="92"/>
      <c r="G172" s="92"/>
      <c r="H172" s="92"/>
    </row>
    <row r="173" spans="1:8" x14ac:dyDescent="0.35">
      <c r="A173" s="91"/>
      <c r="B173" s="92"/>
      <c r="C173" s="91"/>
      <c r="D173" s="92"/>
      <c r="E173" s="92"/>
      <c r="F173" s="94"/>
      <c r="G173" s="94"/>
      <c r="H173" s="92"/>
    </row>
    <row r="174" spans="1:8" x14ac:dyDescent="0.35">
      <c r="A174" s="91"/>
      <c r="B174" s="92"/>
      <c r="C174" s="91"/>
      <c r="D174" s="92"/>
      <c r="E174" s="92"/>
      <c r="F174" s="92"/>
      <c r="G174" s="92"/>
      <c r="H174" s="92"/>
    </row>
    <row r="175" spans="1:8" x14ac:dyDescent="0.35">
      <c r="A175" s="91"/>
      <c r="B175" s="92"/>
      <c r="C175" s="91"/>
      <c r="D175" s="92"/>
      <c r="E175" s="92"/>
      <c r="F175" s="94"/>
      <c r="G175" s="94"/>
      <c r="H175" s="92"/>
    </row>
    <row r="176" spans="1:8" x14ac:dyDescent="0.35">
      <c r="A176" s="91"/>
      <c r="B176" s="92"/>
      <c r="C176" s="91"/>
      <c r="D176" s="92"/>
      <c r="E176" s="92"/>
      <c r="F176" s="92"/>
      <c r="G176" s="92"/>
      <c r="H176" s="92"/>
    </row>
    <row r="177" spans="1:8" x14ac:dyDescent="0.35">
      <c r="A177" s="91"/>
      <c r="B177" s="92"/>
      <c r="C177" s="91"/>
      <c r="D177" s="92"/>
      <c r="E177" s="92"/>
      <c r="F177" s="94"/>
      <c r="G177" s="94"/>
      <c r="H177" s="92"/>
    </row>
    <row r="178" spans="1:8" x14ac:dyDescent="0.35">
      <c r="A178" s="91"/>
      <c r="B178" s="92"/>
      <c r="C178" s="91"/>
      <c r="D178" s="92"/>
      <c r="E178" s="92"/>
      <c r="F178" s="92"/>
      <c r="G178" s="92"/>
      <c r="H178" s="92"/>
    </row>
    <row r="179" spans="1:8" x14ac:dyDescent="0.35">
      <c r="A179" s="91"/>
      <c r="B179" s="92"/>
      <c r="C179" s="91"/>
      <c r="D179" s="92"/>
      <c r="E179" s="92"/>
      <c r="F179" s="94"/>
      <c r="G179" s="94"/>
      <c r="H179" s="92"/>
    </row>
    <row r="180" spans="1:8" x14ac:dyDescent="0.35">
      <c r="A180" s="91"/>
      <c r="B180" s="92"/>
      <c r="C180" s="91"/>
      <c r="D180" s="92"/>
      <c r="E180" s="92"/>
      <c r="F180" s="92"/>
      <c r="G180" s="92"/>
      <c r="H180" s="92"/>
    </row>
    <row r="181" spans="1:8" x14ac:dyDescent="0.35">
      <c r="A181" s="91"/>
      <c r="B181" s="92"/>
      <c r="C181" s="91"/>
      <c r="D181" s="92"/>
      <c r="E181" s="92"/>
      <c r="F181" s="94"/>
      <c r="G181" s="94"/>
      <c r="H181" s="92"/>
    </row>
    <row r="182" spans="1:8" x14ac:dyDescent="0.35">
      <c r="A182" s="91"/>
      <c r="B182" s="92"/>
      <c r="C182" s="91"/>
      <c r="D182" s="92"/>
      <c r="E182" s="92"/>
      <c r="F182" s="92"/>
      <c r="G182" s="92"/>
      <c r="H182" s="92"/>
    </row>
    <row r="183" spans="1:8" x14ac:dyDescent="0.35">
      <c r="A183" s="91"/>
      <c r="B183" s="92"/>
      <c r="C183" s="91"/>
      <c r="D183" s="92"/>
      <c r="E183" s="92"/>
      <c r="F183" s="94"/>
      <c r="G183" s="94"/>
      <c r="H183" s="92"/>
    </row>
    <row r="184" spans="1:8" x14ac:dyDescent="0.35">
      <c r="A184" s="91"/>
      <c r="B184" s="92"/>
      <c r="C184" s="91"/>
      <c r="D184" s="92"/>
      <c r="E184" s="92"/>
      <c r="F184" s="92"/>
      <c r="G184" s="92"/>
      <c r="H184" s="92"/>
    </row>
    <row r="185" spans="1:8" x14ac:dyDescent="0.35">
      <c r="A185" s="91"/>
      <c r="B185" s="92"/>
      <c r="C185" s="91"/>
      <c r="D185" s="92"/>
      <c r="E185" s="92"/>
      <c r="F185" s="94"/>
      <c r="G185" s="94"/>
      <c r="H185" s="92"/>
    </row>
    <row r="186" spans="1:8" x14ac:dyDescent="0.35">
      <c r="A186" s="91"/>
      <c r="B186" s="92"/>
      <c r="C186" s="91"/>
      <c r="D186" s="92"/>
      <c r="E186" s="92"/>
      <c r="F186" s="92"/>
      <c r="G186" s="92"/>
      <c r="H186" s="92"/>
    </row>
    <row r="187" spans="1:8" x14ac:dyDescent="0.35">
      <c r="A187" s="91"/>
      <c r="B187" s="92"/>
      <c r="C187" s="91"/>
      <c r="D187" s="92"/>
      <c r="E187" s="92"/>
      <c r="F187" s="94"/>
      <c r="G187" s="94"/>
      <c r="H187" s="92"/>
    </row>
    <row r="188" spans="1:8" x14ac:dyDescent="0.35">
      <c r="A188" s="91"/>
      <c r="B188" s="92"/>
      <c r="C188" s="91"/>
      <c r="D188" s="92"/>
      <c r="E188" s="92"/>
      <c r="F188" s="92"/>
      <c r="G188" s="92"/>
      <c r="H188" s="92"/>
    </row>
    <row r="189" spans="1:8" x14ac:dyDescent="0.35">
      <c r="A189" s="91"/>
      <c r="B189" s="92"/>
      <c r="C189" s="91"/>
      <c r="D189" s="92"/>
      <c r="E189" s="92"/>
      <c r="F189" s="92"/>
      <c r="G189" s="92"/>
      <c r="H189" s="92"/>
    </row>
    <row r="190" spans="1:8" x14ac:dyDescent="0.35">
      <c r="A190" s="91"/>
      <c r="B190" s="92"/>
      <c r="C190" s="91"/>
      <c r="D190" s="92"/>
      <c r="E190" s="92"/>
      <c r="F190" s="92"/>
      <c r="G190" s="92"/>
      <c r="H190" s="92"/>
    </row>
    <row r="191" spans="1:8" x14ac:dyDescent="0.35">
      <c r="A191" s="91"/>
      <c r="B191" s="92"/>
      <c r="C191" s="91"/>
      <c r="D191" s="92"/>
      <c r="E191" s="92"/>
      <c r="F191" s="94"/>
      <c r="G191" s="94"/>
      <c r="H191" s="92"/>
    </row>
    <row r="192" spans="1:8" x14ac:dyDescent="0.35">
      <c r="A192" s="91"/>
      <c r="B192" s="92"/>
      <c r="C192" s="91"/>
      <c r="D192" s="92"/>
      <c r="E192" s="92"/>
      <c r="F192" s="94"/>
      <c r="G192" s="94"/>
      <c r="H192" s="92"/>
    </row>
    <row r="193" spans="1:8" x14ac:dyDescent="0.35">
      <c r="A193" s="91"/>
      <c r="B193" s="92"/>
      <c r="C193" s="91"/>
      <c r="D193" s="92"/>
      <c r="E193" s="92"/>
      <c r="F193" s="94"/>
      <c r="G193" s="94"/>
      <c r="H193" s="92"/>
    </row>
    <row r="194" spans="1:8" x14ac:dyDescent="0.35">
      <c r="A194" s="91"/>
      <c r="B194" s="92"/>
      <c r="C194" s="91"/>
      <c r="D194" s="92"/>
      <c r="E194" s="92"/>
      <c r="F194" s="92"/>
      <c r="G194" s="92"/>
      <c r="H194" s="92"/>
    </row>
    <row r="195" spans="1:8" x14ac:dyDescent="0.35">
      <c r="A195" s="91"/>
      <c r="B195" s="92"/>
      <c r="C195" s="91"/>
      <c r="D195" s="92"/>
      <c r="E195" s="92"/>
      <c r="F195" s="94"/>
      <c r="G195" s="94"/>
      <c r="H195" s="92"/>
    </row>
    <row r="196" spans="1:8" x14ac:dyDescent="0.35">
      <c r="A196" s="91"/>
      <c r="B196" s="92"/>
      <c r="C196" s="91"/>
      <c r="D196" s="92"/>
      <c r="E196" s="92"/>
      <c r="F196" s="92"/>
      <c r="G196" s="92"/>
      <c r="H196" s="92"/>
    </row>
    <row r="197" spans="1:8" x14ac:dyDescent="0.35">
      <c r="A197" s="91"/>
      <c r="B197" s="92"/>
      <c r="C197" s="91"/>
      <c r="D197" s="92"/>
      <c r="E197" s="92"/>
      <c r="F197" s="92"/>
      <c r="G197" s="92"/>
      <c r="H197" s="9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zoomScale="85" zoomScaleNormal="85" workbookViewId="0">
      <pane ySplit="1" topLeftCell="A77" activePane="bottomLeft" state="frozen"/>
      <selection pane="bottomLeft" activeCell="A115" sqref="A115:H115"/>
    </sheetView>
  </sheetViews>
  <sheetFormatPr baseColWidth="10" defaultColWidth="11.1796875" defaultRowHeight="14.5" x14ac:dyDescent="0.35"/>
  <cols>
    <col min="1" max="1" width="11.1796875" style="42" bestFit="1" customWidth="1"/>
    <col min="2" max="2" width="42" style="32" bestFit="1" customWidth="1"/>
    <col min="3" max="3" width="11.81640625" style="40" bestFit="1" customWidth="1"/>
    <col min="4" max="4" width="12.1796875" style="32" bestFit="1" customWidth="1"/>
    <col min="5" max="5" width="12.1796875" style="43" bestFit="1" customWidth="1"/>
    <col min="6" max="6" width="97.453125" style="32" bestFit="1" customWidth="1"/>
    <col min="7" max="7" width="17.81640625" style="32" bestFit="1" customWidth="1"/>
    <col min="8" max="8" width="9.81640625" style="32" bestFit="1" customWidth="1"/>
    <col min="9" max="9" width="21" style="32" customWidth="1"/>
    <col min="10" max="16384" width="11.1796875" style="32"/>
  </cols>
  <sheetData>
    <row r="1" spans="1:8" x14ac:dyDescent="0.35">
      <c r="A1" s="37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5">
      <c r="A2" s="109">
        <v>45748.074629629627</v>
      </c>
      <c r="B2" s="19" t="s">
        <v>298</v>
      </c>
      <c r="C2" s="109">
        <v>45748.074629629627</v>
      </c>
      <c r="D2" s="110"/>
      <c r="E2" s="110">
        <v>13200</v>
      </c>
      <c r="F2" s="19" t="s">
        <v>468</v>
      </c>
      <c r="G2" s="19" t="s">
        <v>9</v>
      </c>
      <c r="H2" s="19"/>
    </row>
    <row r="3" spans="1:8" x14ac:dyDescent="0.35">
      <c r="A3" s="109">
        <v>45748.131249999999</v>
      </c>
      <c r="B3" s="19" t="s">
        <v>469</v>
      </c>
      <c r="C3" s="109">
        <v>45748.131249999999</v>
      </c>
      <c r="D3" s="110"/>
      <c r="E3" s="110">
        <v>9204</v>
      </c>
      <c r="F3" s="19" t="s">
        <v>470</v>
      </c>
      <c r="G3" s="19" t="s">
        <v>9</v>
      </c>
      <c r="H3" s="19"/>
    </row>
    <row r="4" spans="1:8" x14ac:dyDescent="0.35">
      <c r="A4" s="114">
        <v>45748.163124999999</v>
      </c>
      <c r="B4" s="115" t="s">
        <v>353</v>
      </c>
      <c r="C4" s="114">
        <v>45748.163148148145</v>
      </c>
      <c r="D4" s="116">
        <v>4381.0600000000004</v>
      </c>
      <c r="E4" s="116"/>
      <c r="F4" s="115" t="s">
        <v>463</v>
      </c>
      <c r="G4" s="108" t="s">
        <v>13</v>
      </c>
      <c r="H4" s="115"/>
    </row>
    <row r="5" spans="1:8" x14ac:dyDescent="0.35">
      <c r="A5" s="114">
        <v>45748.456446759257</v>
      </c>
      <c r="B5" s="115" t="s">
        <v>115</v>
      </c>
      <c r="C5" s="114">
        <v>45748.456574074073</v>
      </c>
      <c r="D5" s="116">
        <v>7121.96</v>
      </c>
      <c r="E5" s="116"/>
      <c r="F5" s="115" t="s">
        <v>467</v>
      </c>
      <c r="G5" s="108" t="s">
        <v>13</v>
      </c>
      <c r="H5" s="115"/>
    </row>
    <row r="6" spans="1:8" x14ac:dyDescent="0.35">
      <c r="A6" s="114">
        <v>45748.608888888892</v>
      </c>
      <c r="B6" s="115" t="s">
        <v>262</v>
      </c>
      <c r="C6" s="114">
        <v>45748.608912037038</v>
      </c>
      <c r="D6" s="116">
        <v>4773.75</v>
      </c>
      <c r="E6" s="116"/>
      <c r="F6" s="115" t="s">
        <v>463</v>
      </c>
      <c r="G6" s="108" t="s">
        <v>13</v>
      </c>
      <c r="H6" s="115"/>
    </row>
    <row r="7" spans="1:8" x14ac:dyDescent="0.35">
      <c r="A7" s="103">
        <v>45748.669293981482</v>
      </c>
      <c r="B7" s="15" t="s">
        <v>88</v>
      </c>
      <c r="C7" s="103">
        <v>45748.855486111112</v>
      </c>
      <c r="D7" s="104">
        <v>7.2</v>
      </c>
      <c r="E7" s="104"/>
      <c r="F7" s="80" t="s">
        <v>149</v>
      </c>
      <c r="G7" s="105" t="s">
        <v>8</v>
      </c>
      <c r="H7" s="15"/>
    </row>
    <row r="8" spans="1:8" x14ac:dyDescent="0.35">
      <c r="A8" s="103">
        <v>45748.669282407405</v>
      </c>
      <c r="B8" s="15" t="s">
        <v>88</v>
      </c>
      <c r="C8" s="103">
        <v>45748.855486111112</v>
      </c>
      <c r="D8" s="104">
        <v>106.8</v>
      </c>
      <c r="E8" s="104"/>
      <c r="F8" s="80" t="s">
        <v>471</v>
      </c>
      <c r="G8" s="105" t="s">
        <v>8</v>
      </c>
      <c r="H8" s="15"/>
    </row>
    <row r="9" spans="1:8" x14ac:dyDescent="0.35">
      <c r="A9" s="109">
        <v>45749.131168981483</v>
      </c>
      <c r="B9" s="19" t="s">
        <v>192</v>
      </c>
      <c r="C9" s="109">
        <v>45749.131168981483</v>
      </c>
      <c r="D9" s="110"/>
      <c r="E9" s="110">
        <v>12000</v>
      </c>
      <c r="F9" s="19" t="s">
        <v>472</v>
      </c>
      <c r="G9" s="19" t="s">
        <v>9</v>
      </c>
      <c r="H9" s="19"/>
    </row>
    <row r="10" spans="1:8" x14ac:dyDescent="0.35">
      <c r="A10" s="109">
        <v>45749.133171296293</v>
      </c>
      <c r="B10" s="19" t="s">
        <v>170</v>
      </c>
      <c r="C10" s="109">
        <v>45749.133171296293</v>
      </c>
      <c r="D10" s="110"/>
      <c r="E10" s="110">
        <v>25200</v>
      </c>
      <c r="F10" s="19" t="s">
        <v>473</v>
      </c>
      <c r="G10" s="19" t="s">
        <v>9</v>
      </c>
      <c r="H10" s="19"/>
    </row>
    <row r="11" spans="1:8" x14ac:dyDescent="0.35">
      <c r="A11" s="114">
        <v>45748.698761574073</v>
      </c>
      <c r="B11" s="115" t="s">
        <v>474</v>
      </c>
      <c r="C11" s="114">
        <v>45749.294085648151</v>
      </c>
      <c r="D11" s="116">
        <v>225.58</v>
      </c>
      <c r="E11" s="116"/>
      <c r="F11" s="115" t="s">
        <v>82</v>
      </c>
      <c r="G11" s="108" t="s">
        <v>13</v>
      </c>
      <c r="H11" s="115"/>
    </row>
    <row r="12" spans="1:8" x14ac:dyDescent="0.35">
      <c r="A12" s="109">
        <v>45749.296782407408</v>
      </c>
      <c r="B12" s="19" t="s">
        <v>294</v>
      </c>
      <c r="C12" s="109">
        <v>45749.296782407408</v>
      </c>
      <c r="D12" s="110"/>
      <c r="E12" s="110">
        <v>8910</v>
      </c>
      <c r="F12" s="19"/>
      <c r="G12" s="19" t="s">
        <v>9</v>
      </c>
      <c r="H12" s="19"/>
    </row>
    <row r="13" spans="1:8" x14ac:dyDescent="0.35">
      <c r="A13" s="114">
        <v>45749.346967592595</v>
      </c>
      <c r="B13" s="115" t="s">
        <v>113</v>
      </c>
      <c r="C13" s="114">
        <v>45749.418298611112</v>
      </c>
      <c r="D13" s="116">
        <v>163.1</v>
      </c>
      <c r="E13" s="116"/>
      <c r="F13" s="115" t="s">
        <v>114</v>
      </c>
      <c r="G13" s="108" t="s">
        <v>61</v>
      </c>
      <c r="H13" s="115"/>
    </row>
    <row r="14" spans="1:8" x14ac:dyDescent="0.35">
      <c r="A14" s="114">
        <v>45749.346863425926</v>
      </c>
      <c r="B14" s="115" t="s">
        <v>133</v>
      </c>
      <c r="C14" s="114">
        <v>45749.418298611112</v>
      </c>
      <c r="D14" s="116">
        <v>671.2</v>
      </c>
      <c r="E14" s="116"/>
      <c r="F14" s="115" t="s">
        <v>134</v>
      </c>
      <c r="G14" s="108" t="s">
        <v>61</v>
      </c>
      <c r="H14" s="115"/>
    </row>
    <row r="15" spans="1:8" x14ac:dyDescent="0.35">
      <c r="A15" s="114">
        <v>45749.34684027778</v>
      </c>
      <c r="B15" s="115" t="s">
        <v>135</v>
      </c>
      <c r="C15" s="114">
        <v>45749.418298611112</v>
      </c>
      <c r="D15" s="116">
        <v>239.4</v>
      </c>
      <c r="E15" s="116"/>
      <c r="F15" s="115" t="s">
        <v>136</v>
      </c>
      <c r="G15" s="108" t="s">
        <v>61</v>
      </c>
      <c r="H15" s="115"/>
    </row>
    <row r="16" spans="1:8" x14ac:dyDescent="0.35">
      <c r="A16" s="114">
        <v>45749.346909722219</v>
      </c>
      <c r="B16" s="115" t="s">
        <v>125</v>
      </c>
      <c r="C16" s="114">
        <v>45749.418310185189</v>
      </c>
      <c r="D16" s="116">
        <v>354.9</v>
      </c>
      <c r="E16" s="116"/>
      <c r="F16" s="115" t="s">
        <v>126</v>
      </c>
      <c r="G16" s="108" t="s">
        <v>61</v>
      </c>
      <c r="H16" s="115"/>
    </row>
    <row r="17" spans="1:8" x14ac:dyDescent="0.35">
      <c r="A17" s="114">
        <v>45749.346886574072</v>
      </c>
      <c r="B17" s="115" t="s">
        <v>348</v>
      </c>
      <c r="C17" s="114">
        <v>45749.418321759258</v>
      </c>
      <c r="D17" s="116">
        <v>430.96</v>
      </c>
      <c r="E17" s="116"/>
      <c r="F17" s="115" t="s">
        <v>349</v>
      </c>
      <c r="G17" s="108" t="s">
        <v>61</v>
      </c>
      <c r="H17" s="115"/>
    </row>
    <row r="18" spans="1:8" x14ac:dyDescent="0.35">
      <c r="A18" s="114">
        <v>45749.347002314818</v>
      </c>
      <c r="B18" s="115" t="s">
        <v>103</v>
      </c>
      <c r="C18" s="114">
        <v>45749.418333333335</v>
      </c>
      <c r="D18" s="116">
        <v>399.88</v>
      </c>
      <c r="E18" s="116"/>
      <c r="F18" s="115" t="s">
        <v>104</v>
      </c>
      <c r="G18" s="108" t="s">
        <v>61</v>
      </c>
      <c r="H18" s="115"/>
    </row>
    <row r="19" spans="1:8" x14ac:dyDescent="0.35">
      <c r="A19" s="114">
        <v>45749.346956018519</v>
      </c>
      <c r="B19" s="115" t="s">
        <v>119</v>
      </c>
      <c r="C19" s="114">
        <v>45749.418344907404</v>
      </c>
      <c r="D19" s="116">
        <v>396.21</v>
      </c>
      <c r="E19" s="116"/>
      <c r="F19" s="115" t="s">
        <v>120</v>
      </c>
      <c r="G19" s="108" t="s">
        <v>61</v>
      </c>
      <c r="H19" s="115"/>
    </row>
    <row r="20" spans="1:8" x14ac:dyDescent="0.35">
      <c r="A20" s="114">
        <v>45749.346909722219</v>
      </c>
      <c r="B20" s="115" t="s">
        <v>129</v>
      </c>
      <c r="C20" s="114">
        <v>45749.418356481481</v>
      </c>
      <c r="D20" s="116">
        <v>572.79999999999995</v>
      </c>
      <c r="E20" s="116"/>
      <c r="F20" s="115" t="s">
        <v>130</v>
      </c>
      <c r="G20" s="108" t="s">
        <v>61</v>
      </c>
      <c r="H20" s="115"/>
    </row>
    <row r="21" spans="1:8" x14ac:dyDescent="0.35">
      <c r="A21" s="114">
        <v>45749.346932870372</v>
      </c>
      <c r="B21" s="115" t="s">
        <v>121</v>
      </c>
      <c r="C21" s="114">
        <v>45749.418368055558</v>
      </c>
      <c r="D21" s="116">
        <v>289.92</v>
      </c>
      <c r="E21" s="116"/>
      <c r="F21" s="115" t="s">
        <v>122</v>
      </c>
      <c r="G21" s="108" t="s">
        <v>61</v>
      </c>
      <c r="H21" s="115"/>
    </row>
    <row r="22" spans="1:8" x14ac:dyDescent="0.35">
      <c r="A22" s="114">
        <v>45749.346956018519</v>
      </c>
      <c r="B22" s="115" t="s">
        <v>115</v>
      </c>
      <c r="C22" s="114">
        <v>45749.418379629627</v>
      </c>
      <c r="D22" s="116">
        <v>611</v>
      </c>
      <c r="E22" s="116"/>
      <c r="F22" s="115" t="s">
        <v>116</v>
      </c>
      <c r="G22" s="108" t="s">
        <v>61</v>
      </c>
      <c r="H22" s="115"/>
    </row>
    <row r="23" spans="1:8" x14ac:dyDescent="0.35">
      <c r="A23" s="114">
        <v>45749.346828703703</v>
      </c>
      <c r="B23" s="115" t="s">
        <v>139</v>
      </c>
      <c r="C23" s="114">
        <v>45749.418414351851</v>
      </c>
      <c r="D23" s="116">
        <v>298.58</v>
      </c>
      <c r="E23" s="116"/>
      <c r="F23" s="115" t="s">
        <v>140</v>
      </c>
      <c r="G23" s="108" t="s">
        <v>61</v>
      </c>
      <c r="H23" s="115"/>
    </row>
    <row r="24" spans="1:8" x14ac:dyDescent="0.35">
      <c r="A24" s="114">
        <v>45749.347013888888</v>
      </c>
      <c r="B24" s="115" t="s">
        <v>93</v>
      </c>
      <c r="C24" s="114">
        <v>45749.418425925927</v>
      </c>
      <c r="D24" s="116">
        <v>303.45999999999998</v>
      </c>
      <c r="E24" s="116"/>
      <c r="F24" s="115" t="s">
        <v>94</v>
      </c>
      <c r="G24" s="108" t="s">
        <v>61</v>
      </c>
      <c r="H24" s="115"/>
    </row>
    <row r="25" spans="1:8" x14ac:dyDescent="0.35">
      <c r="A25" s="114">
        <v>45749.346863425926</v>
      </c>
      <c r="B25" s="115" t="s">
        <v>312</v>
      </c>
      <c r="C25" s="114">
        <v>45749.418437499997</v>
      </c>
      <c r="D25" s="116">
        <v>399.88</v>
      </c>
      <c r="E25" s="116"/>
      <c r="F25" s="115" t="s">
        <v>251</v>
      </c>
      <c r="G25" s="108" t="s">
        <v>61</v>
      </c>
      <c r="H25" s="115"/>
    </row>
    <row r="26" spans="1:8" x14ac:dyDescent="0.35">
      <c r="A26" s="114">
        <v>45749.346828703703</v>
      </c>
      <c r="B26" s="115" t="s">
        <v>385</v>
      </c>
      <c r="C26" s="114">
        <v>45749.418437499997</v>
      </c>
      <c r="D26" s="116">
        <v>445.58</v>
      </c>
      <c r="E26" s="116"/>
      <c r="F26" s="115" t="s">
        <v>372</v>
      </c>
      <c r="G26" s="108" t="s">
        <v>61</v>
      </c>
      <c r="H26" s="115"/>
    </row>
    <row r="27" spans="1:8" x14ac:dyDescent="0.35">
      <c r="A27" s="114">
        <v>45749.346979166665</v>
      </c>
      <c r="B27" s="115" t="s">
        <v>109</v>
      </c>
      <c r="C27" s="114">
        <v>45749.418449074074</v>
      </c>
      <c r="D27" s="116">
        <v>868.56</v>
      </c>
      <c r="E27" s="116"/>
      <c r="F27" s="115" t="s">
        <v>110</v>
      </c>
      <c r="G27" s="108" t="s">
        <v>61</v>
      </c>
      <c r="H27" s="115"/>
    </row>
    <row r="28" spans="1:8" x14ac:dyDescent="0.35">
      <c r="A28" s="114">
        <v>45749.346921296295</v>
      </c>
      <c r="B28" s="115" t="s">
        <v>123</v>
      </c>
      <c r="C28" s="114">
        <v>45749.41878472222</v>
      </c>
      <c r="D28" s="116">
        <v>606.94000000000005</v>
      </c>
      <c r="E28" s="116"/>
      <c r="F28" s="115" t="s">
        <v>124</v>
      </c>
      <c r="G28" s="108" t="s">
        <v>61</v>
      </c>
      <c r="H28" s="115"/>
    </row>
    <row r="29" spans="1:8" x14ac:dyDescent="0.35">
      <c r="A29" s="114">
        <v>45749.346875000003</v>
      </c>
      <c r="B29" s="115" t="s">
        <v>131</v>
      </c>
      <c r="C29" s="114">
        <v>45749.41878472222</v>
      </c>
      <c r="D29" s="116">
        <v>442.72</v>
      </c>
      <c r="E29" s="116"/>
      <c r="F29" s="115" t="s">
        <v>132</v>
      </c>
      <c r="G29" s="108" t="s">
        <v>61</v>
      </c>
      <c r="H29" s="115"/>
    </row>
    <row r="30" spans="1:8" x14ac:dyDescent="0.35">
      <c r="A30" s="114">
        <v>45749.346990740742</v>
      </c>
      <c r="B30" s="115" t="s">
        <v>107</v>
      </c>
      <c r="C30" s="114">
        <v>45749.418796296297</v>
      </c>
      <c r="D30" s="116">
        <v>489.84</v>
      </c>
      <c r="E30" s="116"/>
      <c r="F30" s="115" t="s">
        <v>108</v>
      </c>
      <c r="G30" s="108" t="s">
        <v>61</v>
      </c>
      <c r="H30" s="115"/>
    </row>
    <row r="31" spans="1:8" x14ac:dyDescent="0.35">
      <c r="A31" s="111">
        <v>45749.421064814815</v>
      </c>
      <c r="B31" s="22" t="s">
        <v>233</v>
      </c>
      <c r="C31" s="111">
        <v>45749.421076388891</v>
      </c>
      <c r="D31" s="112">
        <v>3571.2</v>
      </c>
      <c r="E31" s="112"/>
      <c r="F31" s="22" t="s">
        <v>475</v>
      </c>
      <c r="G31" s="22" t="s">
        <v>10</v>
      </c>
      <c r="H31" s="22"/>
    </row>
    <row r="32" spans="1:8" x14ac:dyDescent="0.35">
      <c r="A32" s="109">
        <v>45749.587152777778</v>
      </c>
      <c r="B32" s="19" t="s">
        <v>157</v>
      </c>
      <c r="C32" s="109">
        <v>45749.587152777778</v>
      </c>
      <c r="D32" s="110"/>
      <c r="E32" s="110">
        <v>11628</v>
      </c>
      <c r="F32" s="19" t="s">
        <v>476</v>
      </c>
      <c r="G32" s="19" t="s">
        <v>9</v>
      </c>
      <c r="H32" s="19"/>
    </row>
    <row r="33" spans="1:8" x14ac:dyDescent="0.35">
      <c r="A33" s="109">
        <v>45749.591053240743</v>
      </c>
      <c r="B33" s="19" t="s">
        <v>181</v>
      </c>
      <c r="C33" s="109">
        <v>45749.591053240743</v>
      </c>
      <c r="D33" s="110"/>
      <c r="E33" s="110">
        <v>11340</v>
      </c>
      <c r="F33" s="19" t="s">
        <v>477</v>
      </c>
      <c r="G33" s="19" t="s">
        <v>9</v>
      </c>
      <c r="H33" s="19"/>
    </row>
    <row r="34" spans="1:8" x14ac:dyDescent="0.35">
      <c r="A34" s="109">
        <v>45749.591296296298</v>
      </c>
      <c r="B34" s="19" t="s">
        <v>478</v>
      </c>
      <c r="C34" s="109">
        <v>45749.591296296298</v>
      </c>
      <c r="D34" s="110"/>
      <c r="E34" s="110">
        <v>16758.72</v>
      </c>
      <c r="F34" s="19" t="s">
        <v>479</v>
      </c>
      <c r="G34" s="19" t="s">
        <v>9</v>
      </c>
      <c r="H34" s="19"/>
    </row>
    <row r="35" spans="1:8" x14ac:dyDescent="0.35">
      <c r="A35" s="109">
        <v>45749.606006944443</v>
      </c>
      <c r="B35" s="19" t="s">
        <v>413</v>
      </c>
      <c r="C35" s="109">
        <v>45749.60601851852</v>
      </c>
      <c r="D35" s="110"/>
      <c r="E35" s="110">
        <v>2496</v>
      </c>
      <c r="F35" s="19" t="s">
        <v>414</v>
      </c>
      <c r="G35" s="19" t="s">
        <v>9</v>
      </c>
      <c r="H35" s="19"/>
    </row>
    <row r="36" spans="1:8" x14ac:dyDescent="0.35">
      <c r="A36" s="103">
        <v>45748.534282407411</v>
      </c>
      <c r="B36" s="15" t="s">
        <v>480</v>
      </c>
      <c r="C36" s="103">
        <v>45749.611944444441</v>
      </c>
      <c r="D36" s="104">
        <v>31.05</v>
      </c>
      <c r="E36" s="104"/>
      <c r="F36" s="80"/>
      <c r="G36" s="105" t="s">
        <v>154</v>
      </c>
      <c r="H36" s="15"/>
    </row>
    <row r="37" spans="1:8" x14ac:dyDescent="0.35">
      <c r="A37" s="114">
        <v>45749.720659722225</v>
      </c>
      <c r="B37" s="115" t="s">
        <v>370</v>
      </c>
      <c r="C37" s="114">
        <v>45749.720682870371</v>
      </c>
      <c r="D37" s="116">
        <v>4680.6499999999996</v>
      </c>
      <c r="E37" s="116"/>
      <c r="F37" s="115" t="s">
        <v>463</v>
      </c>
      <c r="G37" s="108" t="s">
        <v>13</v>
      </c>
      <c r="H37" s="115"/>
    </row>
    <row r="38" spans="1:8" x14ac:dyDescent="0.35">
      <c r="A38" s="109">
        <v>45749.785763888889</v>
      </c>
      <c r="B38" s="19" t="s">
        <v>164</v>
      </c>
      <c r="C38" s="109">
        <v>45749.785763888889</v>
      </c>
      <c r="D38" s="110"/>
      <c r="E38" s="110">
        <v>12720</v>
      </c>
      <c r="F38" s="19" t="s">
        <v>481</v>
      </c>
      <c r="G38" s="19" t="s">
        <v>9</v>
      </c>
      <c r="H38" s="19"/>
    </row>
    <row r="39" spans="1:8" x14ac:dyDescent="0.35">
      <c r="A39" s="109">
        <v>45750.129027777781</v>
      </c>
      <c r="B39" s="19" t="s">
        <v>166</v>
      </c>
      <c r="C39" s="109">
        <v>45750.129027777781</v>
      </c>
      <c r="D39" s="110"/>
      <c r="E39" s="110">
        <v>2736</v>
      </c>
      <c r="F39" s="19" t="s">
        <v>379</v>
      </c>
      <c r="G39" s="19" t="s">
        <v>9</v>
      </c>
      <c r="H39" s="19"/>
    </row>
    <row r="40" spans="1:8" x14ac:dyDescent="0.35">
      <c r="A40" s="103">
        <v>45750.394236111111</v>
      </c>
      <c r="B40" s="15" t="s">
        <v>88</v>
      </c>
      <c r="C40" s="103">
        <v>45750.394236111111</v>
      </c>
      <c r="D40" s="104">
        <v>5</v>
      </c>
      <c r="E40" s="104"/>
      <c r="F40" s="80" t="s">
        <v>89</v>
      </c>
      <c r="G40" s="105" t="s">
        <v>8</v>
      </c>
      <c r="H40" s="15"/>
    </row>
    <row r="41" spans="1:8" x14ac:dyDescent="0.35">
      <c r="A41" s="111">
        <v>45750.394236111111</v>
      </c>
      <c r="B41" s="22" t="s">
        <v>90</v>
      </c>
      <c r="C41" s="111">
        <v>45750.394236111111</v>
      </c>
      <c r="D41" s="112">
        <v>11760</v>
      </c>
      <c r="E41" s="112"/>
      <c r="F41" s="22" t="s">
        <v>482</v>
      </c>
      <c r="G41" s="22" t="s">
        <v>90</v>
      </c>
      <c r="H41" s="22"/>
    </row>
    <row r="42" spans="1:8" x14ac:dyDescent="0.35">
      <c r="A42" s="111">
        <v>45750.395405092589</v>
      </c>
      <c r="B42" s="22" t="s">
        <v>90</v>
      </c>
      <c r="C42" s="111">
        <v>45750.395405092589</v>
      </c>
      <c r="D42" s="112">
        <v>11710</v>
      </c>
      <c r="E42" s="112"/>
      <c r="F42" s="22" t="s">
        <v>483</v>
      </c>
      <c r="G42" s="22" t="s">
        <v>90</v>
      </c>
      <c r="H42" s="22"/>
    </row>
    <row r="43" spans="1:8" x14ac:dyDescent="0.35">
      <c r="A43" s="103">
        <v>45750.395798611113</v>
      </c>
      <c r="B43" s="15" t="s">
        <v>88</v>
      </c>
      <c r="C43" s="103">
        <v>45750.396157407406</v>
      </c>
      <c r="D43" s="104">
        <v>5</v>
      </c>
      <c r="E43" s="104"/>
      <c r="F43" s="80" t="s">
        <v>89</v>
      </c>
      <c r="G43" s="105" t="s">
        <v>8</v>
      </c>
      <c r="H43" s="15"/>
    </row>
    <row r="44" spans="1:8" x14ac:dyDescent="0.35">
      <c r="A44" s="109">
        <v>45750.58425925926</v>
      </c>
      <c r="B44" s="19" t="s">
        <v>195</v>
      </c>
      <c r="C44" s="109">
        <v>45750.58425925926</v>
      </c>
      <c r="D44" s="110"/>
      <c r="E44" s="110">
        <v>857.14</v>
      </c>
      <c r="F44" s="19" t="s">
        <v>484</v>
      </c>
      <c r="G44" s="19" t="s">
        <v>9</v>
      </c>
      <c r="H44" s="19"/>
    </row>
    <row r="45" spans="1:8" x14ac:dyDescent="0.35">
      <c r="A45" s="103">
        <v>45749.182997685188</v>
      </c>
      <c r="B45" s="15" t="s">
        <v>147</v>
      </c>
      <c r="C45" s="103">
        <v>45750.666041666664</v>
      </c>
      <c r="D45" s="104">
        <v>55.44</v>
      </c>
      <c r="E45" s="104"/>
      <c r="F45" s="80"/>
      <c r="G45" s="105" t="s">
        <v>57</v>
      </c>
      <c r="H45" s="15"/>
    </row>
    <row r="46" spans="1:8" x14ac:dyDescent="0.35">
      <c r="A46" s="114">
        <v>45750.440648148149</v>
      </c>
      <c r="B46" s="115" t="s">
        <v>127</v>
      </c>
      <c r="C46" s="114">
        <v>45751.002129629633</v>
      </c>
      <c r="D46" s="116">
        <v>196.39</v>
      </c>
      <c r="E46" s="116"/>
      <c r="F46" s="115" t="s">
        <v>128</v>
      </c>
      <c r="G46" s="108" t="s">
        <v>61</v>
      </c>
      <c r="H46" s="115"/>
    </row>
    <row r="47" spans="1:8" x14ac:dyDescent="0.35">
      <c r="A47" s="114">
        <v>45750.439050925925</v>
      </c>
      <c r="B47" s="115" t="s">
        <v>353</v>
      </c>
      <c r="C47" s="114">
        <v>45751.002129629633</v>
      </c>
      <c r="D47" s="116">
        <v>508</v>
      </c>
      <c r="E47" s="116"/>
      <c r="F47" s="115" t="s">
        <v>354</v>
      </c>
      <c r="G47" s="108" t="s">
        <v>61</v>
      </c>
      <c r="H47" s="115"/>
    </row>
    <row r="48" spans="1:8" x14ac:dyDescent="0.35">
      <c r="A48" s="114">
        <v>45750.439398148148</v>
      </c>
      <c r="B48" s="115" t="s">
        <v>287</v>
      </c>
      <c r="C48" s="114">
        <v>45751.002199074072</v>
      </c>
      <c r="D48" s="116">
        <v>2038</v>
      </c>
      <c r="E48" s="116"/>
      <c r="F48" s="115" t="s">
        <v>485</v>
      </c>
      <c r="G48" s="117" t="s">
        <v>12</v>
      </c>
      <c r="H48" s="115"/>
    </row>
    <row r="49" spans="1:8" x14ac:dyDescent="0.35">
      <c r="A49" s="114">
        <v>45750.440659722219</v>
      </c>
      <c r="B49" s="115" t="s">
        <v>390</v>
      </c>
      <c r="C49" s="114">
        <v>45751.002210648148</v>
      </c>
      <c r="D49" s="116">
        <v>660.49</v>
      </c>
      <c r="E49" s="116"/>
      <c r="F49" s="115" t="s">
        <v>373</v>
      </c>
      <c r="G49" s="108" t="s">
        <v>61</v>
      </c>
      <c r="H49" s="115"/>
    </row>
    <row r="50" spans="1:8" x14ac:dyDescent="0.35">
      <c r="A50" s="114">
        <v>45750.454155092593</v>
      </c>
      <c r="B50" s="115" t="s">
        <v>135</v>
      </c>
      <c r="C50" s="114">
        <v>45751.002233796295</v>
      </c>
      <c r="D50" s="116">
        <v>366</v>
      </c>
      <c r="E50" s="116"/>
      <c r="F50" s="115" t="s">
        <v>136</v>
      </c>
      <c r="G50" s="108" t="s">
        <v>61</v>
      </c>
      <c r="H50" s="115"/>
    </row>
    <row r="51" spans="1:8" x14ac:dyDescent="0.35">
      <c r="A51" s="114">
        <v>45750.454143518517</v>
      </c>
      <c r="B51" s="115" t="s">
        <v>139</v>
      </c>
      <c r="C51" s="114">
        <v>45751.002326388887</v>
      </c>
      <c r="D51" s="116">
        <v>383.68</v>
      </c>
      <c r="E51" s="116"/>
      <c r="F51" s="115" t="s">
        <v>140</v>
      </c>
      <c r="G51" s="108" t="s">
        <v>61</v>
      </c>
      <c r="H51" s="115"/>
    </row>
    <row r="52" spans="1:8" x14ac:dyDescent="0.35">
      <c r="A52" s="114">
        <v>45750.440648148149</v>
      </c>
      <c r="B52" s="115" t="s">
        <v>486</v>
      </c>
      <c r="C52" s="114">
        <v>45751.002326388887</v>
      </c>
      <c r="D52" s="116">
        <v>125.84</v>
      </c>
      <c r="E52" s="116"/>
      <c r="F52" s="115" t="s">
        <v>487</v>
      </c>
      <c r="G52" s="108" t="s">
        <v>61</v>
      </c>
      <c r="H52" s="115"/>
    </row>
    <row r="53" spans="1:8" x14ac:dyDescent="0.35">
      <c r="A53" s="114">
        <v>45750.440671296295</v>
      </c>
      <c r="B53" s="115" t="s">
        <v>353</v>
      </c>
      <c r="C53" s="114">
        <v>45751.002349537041</v>
      </c>
      <c r="D53" s="116">
        <v>212.2</v>
      </c>
      <c r="E53" s="116"/>
      <c r="F53" s="115" t="s">
        <v>354</v>
      </c>
      <c r="G53" s="108" t="s">
        <v>61</v>
      </c>
      <c r="H53" s="115"/>
    </row>
    <row r="54" spans="1:8" x14ac:dyDescent="0.35">
      <c r="A54" s="114">
        <v>45750.440648148149</v>
      </c>
      <c r="B54" s="115" t="s">
        <v>117</v>
      </c>
      <c r="C54" s="114">
        <v>45751.00236111111</v>
      </c>
      <c r="D54" s="116">
        <v>457</v>
      </c>
      <c r="E54" s="116"/>
      <c r="F54" s="115" t="s">
        <v>118</v>
      </c>
      <c r="G54" s="108" t="s">
        <v>61</v>
      </c>
      <c r="H54" s="115"/>
    </row>
    <row r="55" spans="1:8" x14ac:dyDescent="0.35">
      <c r="A55" s="109">
        <v>45751.422280092593</v>
      </c>
      <c r="B55" s="19" t="s">
        <v>179</v>
      </c>
      <c r="C55" s="109">
        <v>45751.422291666669</v>
      </c>
      <c r="D55" s="110"/>
      <c r="E55" s="110">
        <v>10530</v>
      </c>
      <c r="F55" s="19" t="s">
        <v>488</v>
      </c>
      <c r="G55" s="19" t="s">
        <v>9</v>
      </c>
      <c r="H55" s="19"/>
    </row>
    <row r="56" spans="1:8" x14ac:dyDescent="0.35">
      <c r="A56" s="109">
        <v>45751.585636574076</v>
      </c>
      <c r="B56" s="19" t="s">
        <v>190</v>
      </c>
      <c r="C56" s="109">
        <v>45751.585636574076</v>
      </c>
      <c r="D56" s="110"/>
      <c r="E56" s="110">
        <v>9360</v>
      </c>
      <c r="F56" s="19" t="s">
        <v>489</v>
      </c>
      <c r="G56" s="19" t="s">
        <v>9</v>
      </c>
      <c r="H56" s="19"/>
    </row>
    <row r="57" spans="1:8" x14ac:dyDescent="0.35">
      <c r="A57" s="103">
        <v>45752.418935185182</v>
      </c>
      <c r="B57" s="15" t="s">
        <v>490</v>
      </c>
      <c r="C57" s="103">
        <v>45753.587476851855</v>
      </c>
      <c r="D57" s="104">
        <v>44.88</v>
      </c>
      <c r="E57" s="104"/>
      <c r="F57" s="80"/>
      <c r="G57" s="105" t="s">
        <v>176</v>
      </c>
      <c r="H57" s="15"/>
    </row>
    <row r="58" spans="1:8" x14ac:dyDescent="0.35">
      <c r="A58" s="103">
        <v>45752.240810185183</v>
      </c>
      <c r="B58" s="15" t="s">
        <v>434</v>
      </c>
      <c r="C58" s="103">
        <v>45753.631655092591</v>
      </c>
      <c r="D58" s="104">
        <v>25.14</v>
      </c>
      <c r="E58" s="104"/>
      <c r="F58" s="80"/>
      <c r="G58" s="105" t="s">
        <v>14</v>
      </c>
      <c r="H58" s="15"/>
    </row>
    <row r="59" spans="1:8" x14ac:dyDescent="0.35">
      <c r="A59" s="103">
        <v>45753.632372685184</v>
      </c>
      <c r="B59" s="15" t="s">
        <v>88</v>
      </c>
      <c r="C59" s="103">
        <v>45753.632372685184</v>
      </c>
      <c r="D59" s="104">
        <v>0.26</v>
      </c>
      <c r="E59" s="104"/>
      <c r="F59" s="80" t="s">
        <v>145</v>
      </c>
      <c r="G59" s="105" t="s">
        <v>8</v>
      </c>
      <c r="H59" s="15"/>
    </row>
    <row r="60" spans="1:8" x14ac:dyDescent="0.35">
      <c r="A60" s="109">
        <v>45754.133831018517</v>
      </c>
      <c r="B60" s="19" t="s">
        <v>192</v>
      </c>
      <c r="C60" s="109">
        <v>45754.133831018517</v>
      </c>
      <c r="D60" s="110"/>
      <c r="E60" s="110">
        <v>12960</v>
      </c>
      <c r="F60" s="19" t="s">
        <v>491</v>
      </c>
      <c r="G60" s="19" t="s">
        <v>9</v>
      </c>
      <c r="H60" s="19"/>
    </row>
    <row r="61" spans="1:8" x14ac:dyDescent="0.35">
      <c r="A61" s="109">
        <v>45754.283136574071</v>
      </c>
      <c r="B61" s="19" t="s">
        <v>190</v>
      </c>
      <c r="C61" s="109">
        <v>45754.283136574071</v>
      </c>
      <c r="D61" s="110"/>
      <c r="E61" s="110">
        <v>14820</v>
      </c>
      <c r="F61" s="19" t="s">
        <v>492</v>
      </c>
      <c r="G61" s="19" t="s">
        <v>9</v>
      </c>
      <c r="H61" s="19"/>
    </row>
    <row r="62" spans="1:8" x14ac:dyDescent="0.35">
      <c r="A62" s="109">
        <v>45754.583981481483</v>
      </c>
      <c r="B62" s="19" t="s">
        <v>162</v>
      </c>
      <c r="C62" s="109">
        <v>45754.583981481483</v>
      </c>
      <c r="D62" s="110"/>
      <c r="E62" s="110">
        <v>11616</v>
      </c>
      <c r="F62" s="19" t="s">
        <v>493</v>
      </c>
      <c r="G62" s="19" t="s">
        <v>9</v>
      </c>
      <c r="H62" s="19"/>
    </row>
    <row r="63" spans="1:8" x14ac:dyDescent="0.35">
      <c r="A63" s="103">
        <v>45751.501805555556</v>
      </c>
      <c r="B63" s="15" t="s">
        <v>494</v>
      </c>
      <c r="C63" s="103">
        <v>45754.675636574073</v>
      </c>
      <c r="D63" s="104">
        <v>52.2</v>
      </c>
      <c r="E63" s="104"/>
      <c r="F63" s="80"/>
      <c r="G63" s="105" t="s">
        <v>14</v>
      </c>
      <c r="H63" s="15"/>
    </row>
    <row r="64" spans="1:8" x14ac:dyDescent="0.35">
      <c r="A64" s="109">
        <v>45755.288460648146</v>
      </c>
      <c r="B64" s="19" t="s">
        <v>495</v>
      </c>
      <c r="C64" s="109">
        <v>45755.288460648146</v>
      </c>
      <c r="D64" s="110"/>
      <c r="E64" s="110">
        <v>32121</v>
      </c>
      <c r="F64" s="19" t="s">
        <v>496</v>
      </c>
      <c r="G64" s="19" t="s">
        <v>9</v>
      </c>
      <c r="H64" s="19"/>
    </row>
    <row r="65" spans="1:8" x14ac:dyDescent="0.35">
      <c r="A65" s="109">
        <v>45755.288703703707</v>
      </c>
      <c r="B65" s="19" t="s">
        <v>172</v>
      </c>
      <c r="C65" s="109">
        <v>45755.288703703707</v>
      </c>
      <c r="D65" s="110"/>
      <c r="E65" s="110">
        <v>12000</v>
      </c>
      <c r="F65" s="19" t="s">
        <v>497</v>
      </c>
      <c r="G65" s="19" t="s">
        <v>9</v>
      </c>
      <c r="H65" s="19"/>
    </row>
    <row r="66" spans="1:8" x14ac:dyDescent="0.35">
      <c r="A66" s="109">
        <v>45755.288865740738</v>
      </c>
      <c r="B66" s="19" t="s">
        <v>172</v>
      </c>
      <c r="C66" s="109">
        <v>45755.288865740738</v>
      </c>
      <c r="D66" s="110"/>
      <c r="E66" s="110">
        <v>12600</v>
      </c>
      <c r="F66" s="19" t="s">
        <v>498</v>
      </c>
      <c r="G66" s="19" t="s">
        <v>9</v>
      </c>
      <c r="H66" s="19"/>
    </row>
    <row r="67" spans="1:8" x14ac:dyDescent="0.35">
      <c r="A67" s="111">
        <v>45756.344097222223</v>
      </c>
      <c r="B67" s="22" t="s">
        <v>273</v>
      </c>
      <c r="C67" s="111">
        <v>45756.344108796293</v>
      </c>
      <c r="D67" s="112">
        <v>8570</v>
      </c>
      <c r="E67" s="112"/>
      <c r="F67" s="22" t="s">
        <v>499</v>
      </c>
      <c r="G67" s="22" t="s">
        <v>10</v>
      </c>
      <c r="H67" s="22"/>
    </row>
    <row r="68" spans="1:8" x14ac:dyDescent="0.35">
      <c r="A68" s="109">
        <v>45756.463807870372</v>
      </c>
      <c r="B68" s="19" t="s">
        <v>387</v>
      </c>
      <c r="C68" s="109">
        <v>45756.463831018518</v>
      </c>
      <c r="D68" s="110"/>
      <c r="E68" s="110">
        <v>9600</v>
      </c>
      <c r="F68" s="19" t="s">
        <v>500</v>
      </c>
      <c r="G68" s="19" t="s">
        <v>9</v>
      </c>
      <c r="H68" s="19"/>
    </row>
    <row r="69" spans="1:8" x14ac:dyDescent="0.35">
      <c r="A69" s="111">
        <v>45756.878333333334</v>
      </c>
      <c r="B69" s="22" t="s">
        <v>233</v>
      </c>
      <c r="C69" s="111">
        <v>45756.878344907411</v>
      </c>
      <c r="D69" s="112">
        <v>3571.2</v>
      </c>
      <c r="E69" s="112"/>
      <c r="F69" s="22" t="s">
        <v>501</v>
      </c>
      <c r="G69" s="22" t="s">
        <v>10</v>
      </c>
      <c r="H69" s="22"/>
    </row>
    <row r="70" spans="1:8" x14ac:dyDescent="0.35">
      <c r="A70" s="109">
        <v>45757.001319444447</v>
      </c>
      <c r="B70" s="19" t="s">
        <v>174</v>
      </c>
      <c r="C70" s="109">
        <v>45757.001319444447</v>
      </c>
      <c r="D70" s="110"/>
      <c r="E70" s="110">
        <v>7560</v>
      </c>
      <c r="F70" s="19" t="s">
        <v>502</v>
      </c>
      <c r="G70" s="19" t="s">
        <v>9</v>
      </c>
      <c r="H70" s="19"/>
    </row>
    <row r="71" spans="1:8" x14ac:dyDescent="0.35">
      <c r="A71" s="109">
        <v>45758.125937500001</v>
      </c>
      <c r="B71" s="19" t="s">
        <v>201</v>
      </c>
      <c r="C71" s="109">
        <v>45758.125937500001</v>
      </c>
      <c r="D71" s="110"/>
      <c r="E71" s="110">
        <v>17280</v>
      </c>
      <c r="F71" s="19" t="s">
        <v>503</v>
      </c>
      <c r="G71" s="19" t="s">
        <v>9</v>
      </c>
      <c r="H71" s="19"/>
    </row>
    <row r="72" spans="1:8" x14ac:dyDescent="0.35">
      <c r="A72" s="109">
        <v>45758.127326388887</v>
      </c>
      <c r="B72" s="19" t="s">
        <v>203</v>
      </c>
      <c r="C72" s="109">
        <v>45758.127326388887</v>
      </c>
      <c r="D72" s="110"/>
      <c r="E72" s="110">
        <v>6420</v>
      </c>
      <c r="F72" s="19" t="s">
        <v>504</v>
      </c>
      <c r="G72" s="19" t="s">
        <v>9</v>
      </c>
      <c r="H72" s="19"/>
    </row>
    <row r="73" spans="1:8" x14ac:dyDescent="0.35">
      <c r="A73" s="103">
        <v>45757.167743055557</v>
      </c>
      <c r="B73" s="15" t="s">
        <v>198</v>
      </c>
      <c r="C73" s="103">
        <v>45758.656388888892</v>
      </c>
      <c r="D73" s="104">
        <v>22.99</v>
      </c>
      <c r="E73" s="104"/>
      <c r="F73" s="80"/>
      <c r="G73" s="105" t="s">
        <v>749</v>
      </c>
      <c r="H73" s="15"/>
    </row>
    <row r="74" spans="1:8" x14ac:dyDescent="0.35">
      <c r="A74" s="109">
        <v>45761.126238425924</v>
      </c>
      <c r="B74" s="19" t="s">
        <v>505</v>
      </c>
      <c r="C74" s="109">
        <v>45761.126238425924</v>
      </c>
      <c r="D74" s="110"/>
      <c r="E74" s="110">
        <v>12960</v>
      </c>
      <c r="F74" s="19" t="s">
        <v>506</v>
      </c>
      <c r="G74" s="19" t="s">
        <v>9</v>
      </c>
      <c r="H74" s="19"/>
    </row>
    <row r="75" spans="1:8" x14ac:dyDescent="0.35">
      <c r="A75" s="109">
        <v>45761.126400462963</v>
      </c>
      <c r="B75" s="19" t="s">
        <v>505</v>
      </c>
      <c r="C75" s="109">
        <v>45761.126400462963</v>
      </c>
      <c r="D75" s="110"/>
      <c r="E75" s="110">
        <v>11016</v>
      </c>
      <c r="F75" s="19" t="s">
        <v>507</v>
      </c>
      <c r="G75" s="19" t="s">
        <v>9</v>
      </c>
      <c r="H75" s="19"/>
    </row>
    <row r="76" spans="1:8" x14ac:dyDescent="0.35">
      <c r="A76" s="103">
        <v>45761.103912037041</v>
      </c>
      <c r="B76" s="15" t="s">
        <v>508</v>
      </c>
      <c r="C76" s="103">
        <v>45761.600127314814</v>
      </c>
      <c r="D76" s="104">
        <v>14.04</v>
      </c>
      <c r="E76" s="104"/>
      <c r="F76" s="80"/>
      <c r="G76" s="105" t="s">
        <v>176</v>
      </c>
      <c r="H76" s="15"/>
    </row>
    <row r="77" spans="1:8" x14ac:dyDescent="0.35">
      <c r="A77" s="109">
        <v>45762.27815972222</v>
      </c>
      <c r="B77" s="19" t="s">
        <v>340</v>
      </c>
      <c r="C77" s="109">
        <v>45762.27815972222</v>
      </c>
      <c r="D77" s="110"/>
      <c r="E77" s="110">
        <v>15600</v>
      </c>
      <c r="F77" s="19" t="s">
        <v>509</v>
      </c>
      <c r="G77" s="19" t="s">
        <v>9</v>
      </c>
      <c r="H77" s="19"/>
    </row>
    <row r="78" spans="1:8" x14ac:dyDescent="0.35">
      <c r="A78" s="109">
        <v>45762.27815972222</v>
      </c>
      <c r="B78" s="19" t="s">
        <v>340</v>
      </c>
      <c r="C78" s="109">
        <v>45762.27815972222</v>
      </c>
      <c r="D78" s="110"/>
      <c r="E78" s="110">
        <v>14640</v>
      </c>
      <c r="F78" s="19" t="s">
        <v>510</v>
      </c>
      <c r="G78" s="19" t="s">
        <v>9</v>
      </c>
      <c r="H78" s="19"/>
    </row>
    <row r="79" spans="1:8" x14ac:dyDescent="0.35">
      <c r="A79" s="109">
        <v>45762.28429398148</v>
      </c>
      <c r="B79" s="19" t="s">
        <v>207</v>
      </c>
      <c r="C79" s="109">
        <v>45762.28429398148</v>
      </c>
      <c r="D79" s="110"/>
      <c r="E79" s="110">
        <v>15028.8</v>
      </c>
      <c r="F79" s="19" t="s">
        <v>511</v>
      </c>
      <c r="G79" s="19" t="s">
        <v>9</v>
      </c>
      <c r="H79" s="19"/>
    </row>
    <row r="80" spans="1:8" x14ac:dyDescent="0.35">
      <c r="A80" s="109">
        <v>45763.131099537037</v>
      </c>
      <c r="B80" s="19" t="s">
        <v>216</v>
      </c>
      <c r="C80" s="109">
        <v>45763.131099537037</v>
      </c>
      <c r="D80" s="110"/>
      <c r="E80" s="110">
        <v>12960</v>
      </c>
      <c r="F80" s="19" t="s">
        <v>512</v>
      </c>
      <c r="G80" s="19" t="s">
        <v>9</v>
      </c>
      <c r="H80" s="19"/>
    </row>
    <row r="81" spans="1:8" x14ac:dyDescent="0.35">
      <c r="A81" s="127">
        <v>45763.238553240742</v>
      </c>
      <c r="B81" s="13" t="s">
        <v>513</v>
      </c>
      <c r="C81" s="127">
        <v>45763.238553240742</v>
      </c>
      <c r="D81" s="128">
        <v>93637</v>
      </c>
      <c r="E81" s="128"/>
      <c r="F81" s="13" t="s">
        <v>514</v>
      </c>
      <c r="G81" s="13" t="s">
        <v>16</v>
      </c>
      <c r="H81" s="13"/>
    </row>
    <row r="82" spans="1:8" x14ac:dyDescent="0.35">
      <c r="A82" s="103">
        <v>45763.248553240737</v>
      </c>
      <c r="B82" s="15" t="s">
        <v>206</v>
      </c>
      <c r="C82" s="103">
        <v>45763.248553240737</v>
      </c>
      <c r="D82" s="104">
        <v>2</v>
      </c>
      <c r="E82" s="104"/>
      <c r="F82" s="80"/>
      <c r="G82" s="105" t="s">
        <v>14</v>
      </c>
      <c r="H82" s="15"/>
    </row>
    <row r="83" spans="1:8" x14ac:dyDescent="0.35">
      <c r="A83" s="109">
        <v>45763.289409722223</v>
      </c>
      <c r="B83" s="19" t="s">
        <v>218</v>
      </c>
      <c r="C83" s="109">
        <v>45763.289409722223</v>
      </c>
      <c r="D83" s="110"/>
      <c r="E83" s="110">
        <v>12480</v>
      </c>
      <c r="F83" s="19" t="s">
        <v>515</v>
      </c>
      <c r="G83" s="19" t="s">
        <v>9</v>
      </c>
      <c r="H83" s="19"/>
    </row>
    <row r="84" spans="1:8" x14ac:dyDescent="0.35">
      <c r="A84" s="109">
        <v>45763.289826388886</v>
      </c>
      <c r="B84" s="19" t="s">
        <v>221</v>
      </c>
      <c r="C84" s="109">
        <v>45763.289826388886</v>
      </c>
      <c r="D84" s="110"/>
      <c r="E84" s="110">
        <v>12540</v>
      </c>
      <c r="F84" s="19"/>
      <c r="G84" s="19" t="s">
        <v>9</v>
      </c>
      <c r="H84" s="19"/>
    </row>
    <row r="85" spans="1:8" x14ac:dyDescent="0.35">
      <c r="A85" s="109">
        <v>45764.129502314812</v>
      </c>
      <c r="B85" s="19" t="s">
        <v>214</v>
      </c>
      <c r="C85" s="109">
        <v>45764.129502314812</v>
      </c>
      <c r="D85" s="110"/>
      <c r="E85" s="110">
        <v>12240</v>
      </c>
      <c r="F85" s="19" t="s">
        <v>215</v>
      </c>
      <c r="G85" s="19" t="s">
        <v>9</v>
      </c>
      <c r="H85" s="19"/>
    </row>
    <row r="86" spans="1:8" x14ac:dyDescent="0.35">
      <c r="A86" s="109">
        <v>45764.585243055553</v>
      </c>
      <c r="B86" s="19" t="s">
        <v>164</v>
      </c>
      <c r="C86" s="109">
        <v>45764.585243055553</v>
      </c>
      <c r="D86" s="110"/>
      <c r="E86" s="110">
        <v>12720</v>
      </c>
      <c r="F86" s="19" t="s">
        <v>516</v>
      </c>
      <c r="G86" s="19" t="s">
        <v>9</v>
      </c>
      <c r="H86" s="19"/>
    </row>
    <row r="87" spans="1:8" x14ac:dyDescent="0.35">
      <c r="A87" s="109">
        <v>45764.588750000003</v>
      </c>
      <c r="B87" s="19" t="s">
        <v>195</v>
      </c>
      <c r="C87" s="109">
        <v>45764.588750000003</v>
      </c>
      <c r="D87" s="110"/>
      <c r="E87" s="110">
        <v>4032</v>
      </c>
      <c r="F87" s="19" t="s">
        <v>517</v>
      </c>
      <c r="G87" s="19" t="s">
        <v>9</v>
      </c>
      <c r="H87" s="19"/>
    </row>
    <row r="88" spans="1:8" x14ac:dyDescent="0.35">
      <c r="A88" s="103">
        <v>45762.141111111108</v>
      </c>
      <c r="B88" s="15" t="s">
        <v>220</v>
      </c>
      <c r="C88" s="103">
        <v>45764.618587962963</v>
      </c>
      <c r="D88" s="104">
        <v>16.8</v>
      </c>
      <c r="E88" s="104"/>
      <c r="F88" s="80"/>
      <c r="G88" s="105" t="s">
        <v>75</v>
      </c>
      <c r="H88" s="15"/>
    </row>
    <row r="89" spans="1:8" x14ac:dyDescent="0.35">
      <c r="A89" s="114">
        <v>45765.550555555557</v>
      </c>
      <c r="B89" s="115" t="s">
        <v>119</v>
      </c>
      <c r="C89" s="114">
        <v>45765.550578703704</v>
      </c>
      <c r="D89" s="116">
        <v>4000</v>
      </c>
      <c r="E89" s="116"/>
      <c r="F89" s="115" t="s">
        <v>518</v>
      </c>
      <c r="G89" s="108" t="s">
        <v>56</v>
      </c>
      <c r="H89" s="115"/>
    </row>
    <row r="90" spans="1:8" x14ac:dyDescent="0.35">
      <c r="A90" s="111">
        <v>45768.64329861111</v>
      </c>
      <c r="B90" s="22" t="s">
        <v>90</v>
      </c>
      <c r="C90" s="111">
        <v>45768.64329861111</v>
      </c>
      <c r="D90" s="112">
        <v>12320</v>
      </c>
      <c r="E90" s="112"/>
      <c r="F90" s="22" t="s">
        <v>519</v>
      </c>
      <c r="G90" s="22" t="s">
        <v>90</v>
      </c>
      <c r="H90" s="22"/>
    </row>
    <row r="91" spans="1:8" x14ac:dyDescent="0.35">
      <c r="A91" s="103">
        <v>45768.64329861111</v>
      </c>
      <c r="B91" s="15" t="s">
        <v>88</v>
      </c>
      <c r="C91" s="103">
        <v>45768.643310185187</v>
      </c>
      <c r="D91" s="104">
        <v>5</v>
      </c>
      <c r="E91" s="104"/>
      <c r="F91" s="80" t="s">
        <v>89</v>
      </c>
      <c r="G91" s="105" t="s">
        <v>8</v>
      </c>
      <c r="H91" s="15"/>
    </row>
    <row r="92" spans="1:8" x14ac:dyDescent="0.35">
      <c r="A92" s="103">
        <v>45768.644409722219</v>
      </c>
      <c r="B92" s="15" t="s">
        <v>88</v>
      </c>
      <c r="C92" s="103">
        <v>45768.644409722219</v>
      </c>
      <c r="D92" s="104">
        <v>5</v>
      </c>
      <c r="E92" s="104"/>
      <c r="F92" s="80" t="s">
        <v>89</v>
      </c>
      <c r="G92" s="105" t="s">
        <v>8</v>
      </c>
      <c r="H92" s="15"/>
    </row>
    <row r="93" spans="1:8" x14ac:dyDescent="0.35">
      <c r="A93" s="111">
        <v>45768.64439814815</v>
      </c>
      <c r="B93" s="22" t="s">
        <v>90</v>
      </c>
      <c r="C93" s="111">
        <v>45768.644409722219</v>
      </c>
      <c r="D93" s="112">
        <v>11220</v>
      </c>
      <c r="E93" s="112"/>
      <c r="F93" s="22" t="s">
        <v>520</v>
      </c>
      <c r="G93" s="22" t="s">
        <v>90</v>
      </c>
      <c r="H93" s="22"/>
    </row>
    <row r="94" spans="1:8" x14ac:dyDescent="0.35">
      <c r="A94" s="109">
        <v>45769.130787037036</v>
      </c>
      <c r="B94" s="19" t="s">
        <v>189</v>
      </c>
      <c r="C94" s="109">
        <v>45769.130787037036</v>
      </c>
      <c r="D94" s="110"/>
      <c r="E94" s="110">
        <v>11088</v>
      </c>
      <c r="F94" s="19"/>
      <c r="G94" s="19" t="s">
        <v>9</v>
      </c>
      <c r="H94" s="19"/>
    </row>
    <row r="95" spans="1:8" x14ac:dyDescent="0.35">
      <c r="A95" s="114">
        <v>45769.435243055559</v>
      </c>
      <c r="B95" s="115" t="s">
        <v>260</v>
      </c>
      <c r="C95" s="114">
        <v>45769.435266203705</v>
      </c>
      <c r="D95" s="116">
        <v>100</v>
      </c>
      <c r="E95" s="116"/>
      <c r="F95" s="115" t="s">
        <v>521</v>
      </c>
      <c r="G95" s="108" t="s">
        <v>56</v>
      </c>
      <c r="H95" s="115"/>
    </row>
    <row r="96" spans="1:8" x14ac:dyDescent="0.35">
      <c r="A96" s="114">
        <v>45770.245219907411</v>
      </c>
      <c r="B96" s="115" t="s">
        <v>222</v>
      </c>
      <c r="C96" s="114">
        <v>45770.245219907411</v>
      </c>
      <c r="D96" s="116">
        <v>2909.1</v>
      </c>
      <c r="E96" s="116"/>
      <c r="F96" s="115"/>
      <c r="G96" s="117" t="s">
        <v>74</v>
      </c>
      <c r="H96" s="115"/>
    </row>
    <row r="97" spans="1:8" x14ac:dyDescent="0.35">
      <c r="A97" s="103">
        <v>45769.359375</v>
      </c>
      <c r="B97" s="15" t="s">
        <v>434</v>
      </c>
      <c r="C97" s="103">
        <v>45770.58556712963</v>
      </c>
      <c r="D97" s="104">
        <v>17.59</v>
      </c>
      <c r="E97" s="104"/>
      <c r="F97" s="80"/>
      <c r="G97" s="105" t="s">
        <v>14</v>
      </c>
      <c r="H97" s="15"/>
    </row>
    <row r="98" spans="1:8" x14ac:dyDescent="0.35">
      <c r="A98" s="103">
        <v>45770.586273148147</v>
      </c>
      <c r="B98" s="15" t="s">
        <v>88</v>
      </c>
      <c r="C98" s="103">
        <v>45770.586284722223</v>
      </c>
      <c r="D98" s="104">
        <v>0.18</v>
      </c>
      <c r="E98" s="104"/>
      <c r="F98" s="80" t="s">
        <v>145</v>
      </c>
      <c r="G98" s="105" t="s">
        <v>8</v>
      </c>
      <c r="H98" s="15"/>
    </row>
    <row r="99" spans="1:8" x14ac:dyDescent="0.35">
      <c r="A99" s="127">
        <v>45771.245324074072</v>
      </c>
      <c r="B99" s="13" t="s">
        <v>226</v>
      </c>
      <c r="C99" s="127">
        <v>45771.245324074072</v>
      </c>
      <c r="D99" s="128">
        <v>15122</v>
      </c>
      <c r="E99" s="128"/>
      <c r="F99" s="13" t="s">
        <v>522</v>
      </c>
      <c r="G99" s="13" t="s">
        <v>17</v>
      </c>
      <c r="H99" s="13"/>
    </row>
    <row r="100" spans="1:8" x14ac:dyDescent="0.35">
      <c r="A100" s="109">
        <v>45771.578425925924</v>
      </c>
      <c r="B100" s="19" t="s">
        <v>228</v>
      </c>
      <c r="C100" s="109">
        <v>45771.578425925924</v>
      </c>
      <c r="D100" s="110"/>
      <c r="E100" s="110">
        <v>13200</v>
      </c>
      <c r="F100" s="19" t="s">
        <v>523</v>
      </c>
      <c r="G100" s="19" t="s">
        <v>9</v>
      </c>
      <c r="H100" s="19"/>
    </row>
    <row r="101" spans="1:8" x14ac:dyDescent="0.35">
      <c r="A101" s="109">
        <v>45772.13553240741</v>
      </c>
      <c r="B101" s="19" t="s">
        <v>275</v>
      </c>
      <c r="C101" s="109">
        <v>45772.13553240741</v>
      </c>
      <c r="D101" s="110"/>
      <c r="E101" s="110">
        <v>11934</v>
      </c>
      <c r="F101" s="19" t="s">
        <v>524</v>
      </c>
      <c r="G101" s="19" t="s">
        <v>9</v>
      </c>
      <c r="H101" s="19"/>
    </row>
    <row r="102" spans="1:8" x14ac:dyDescent="0.35">
      <c r="A102" s="127">
        <v>45772.233287037037</v>
      </c>
      <c r="B102" s="13" t="s">
        <v>238</v>
      </c>
      <c r="C102" s="127">
        <v>45772.233287037037</v>
      </c>
      <c r="D102" s="128">
        <v>31358.66</v>
      </c>
      <c r="E102" s="128"/>
      <c r="F102" s="13" t="s">
        <v>525</v>
      </c>
      <c r="G102" s="129" t="s">
        <v>18</v>
      </c>
      <c r="H102" s="13"/>
    </row>
    <row r="103" spans="1:8" x14ac:dyDescent="0.35">
      <c r="A103" s="109">
        <v>45772.286527777775</v>
      </c>
      <c r="B103" s="19" t="s">
        <v>159</v>
      </c>
      <c r="C103" s="109">
        <v>45772.286527777775</v>
      </c>
      <c r="D103" s="110"/>
      <c r="E103" s="110">
        <v>12852</v>
      </c>
      <c r="F103" s="19" t="s">
        <v>526</v>
      </c>
      <c r="G103" s="19" t="s">
        <v>9</v>
      </c>
      <c r="H103" s="19"/>
    </row>
    <row r="104" spans="1:8" x14ac:dyDescent="0.35">
      <c r="A104" s="109">
        <v>45772.414456018516</v>
      </c>
      <c r="B104" s="19" t="s">
        <v>291</v>
      </c>
      <c r="C104" s="109">
        <v>45772.414456018516</v>
      </c>
      <c r="D104" s="110"/>
      <c r="E104" s="110">
        <v>34164</v>
      </c>
      <c r="F104" s="19" t="s">
        <v>527</v>
      </c>
      <c r="G104" s="19" t="s">
        <v>9</v>
      </c>
      <c r="H104" s="19"/>
    </row>
    <row r="105" spans="1:8" x14ac:dyDescent="0.35">
      <c r="A105" s="109">
        <v>45772.529363425929</v>
      </c>
      <c r="B105" s="19" t="s">
        <v>240</v>
      </c>
      <c r="C105" s="109">
        <v>45772.529363425929</v>
      </c>
      <c r="D105" s="110"/>
      <c r="E105" s="110">
        <v>14400</v>
      </c>
      <c r="F105" s="19" t="s">
        <v>528</v>
      </c>
      <c r="G105" s="19" t="s">
        <v>9</v>
      </c>
      <c r="H105" s="19"/>
    </row>
    <row r="106" spans="1:8" x14ac:dyDescent="0.35">
      <c r="A106" s="103">
        <v>45771.690428240741</v>
      </c>
      <c r="B106" s="15" t="s">
        <v>197</v>
      </c>
      <c r="C106" s="103">
        <v>45772.676134259258</v>
      </c>
      <c r="D106" s="104">
        <v>3.2</v>
      </c>
      <c r="E106" s="104"/>
      <c r="F106" s="80"/>
      <c r="G106" s="105" t="s">
        <v>14</v>
      </c>
      <c r="H106" s="15"/>
    </row>
    <row r="107" spans="1:8" x14ac:dyDescent="0.35">
      <c r="A107" s="111">
        <v>45773.577337962961</v>
      </c>
      <c r="B107" s="22" t="s">
        <v>233</v>
      </c>
      <c r="C107" s="111">
        <v>45773.577361111114</v>
      </c>
      <c r="D107" s="112">
        <v>3571.2</v>
      </c>
      <c r="E107" s="112"/>
      <c r="F107" s="22" t="s">
        <v>529</v>
      </c>
      <c r="G107" s="22" t="s">
        <v>10</v>
      </c>
      <c r="H107" s="22"/>
    </row>
    <row r="108" spans="1:8" x14ac:dyDescent="0.35">
      <c r="A108" s="103">
        <v>45772.418113425927</v>
      </c>
      <c r="B108" s="15" t="s">
        <v>232</v>
      </c>
      <c r="C108" s="103">
        <v>45773.622731481482</v>
      </c>
      <c r="D108" s="104">
        <v>23.88</v>
      </c>
      <c r="E108" s="104"/>
      <c r="F108" s="80"/>
      <c r="G108" s="105" t="s">
        <v>14</v>
      </c>
      <c r="H108" s="15"/>
    </row>
    <row r="109" spans="1:8" x14ac:dyDescent="0.35">
      <c r="A109" s="103">
        <v>45775.244976851849</v>
      </c>
      <c r="B109" s="15" t="s">
        <v>268</v>
      </c>
      <c r="C109" s="103">
        <v>45775.244976851849</v>
      </c>
      <c r="D109" s="104">
        <v>38.36</v>
      </c>
      <c r="E109" s="104"/>
      <c r="F109" s="80" t="s">
        <v>269</v>
      </c>
      <c r="G109" s="105" t="s">
        <v>15</v>
      </c>
      <c r="H109" s="15"/>
    </row>
    <row r="110" spans="1:8" x14ac:dyDescent="0.35">
      <c r="A110" s="111">
        <v>45775.253622685188</v>
      </c>
      <c r="B110" s="22" t="s">
        <v>226</v>
      </c>
      <c r="C110" s="111">
        <v>45775.253622685188</v>
      </c>
      <c r="D110" s="112">
        <v>71182</v>
      </c>
      <c r="E110" s="112"/>
      <c r="F110" s="22" t="s">
        <v>530</v>
      </c>
      <c r="G110" s="87" t="s">
        <v>21</v>
      </c>
      <c r="H110" s="22"/>
    </row>
    <row r="111" spans="1:8" x14ac:dyDescent="0.35">
      <c r="A111" s="114">
        <v>45775.577986111108</v>
      </c>
      <c r="B111" s="115" t="s">
        <v>257</v>
      </c>
      <c r="C111" s="114">
        <v>45775.579479166663</v>
      </c>
      <c r="D111" s="116">
        <v>2000</v>
      </c>
      <c r="E111" s="116"/>
      <c r="F111" s="115" t="s">
        <v>531</v>
      </c>
      <c r="G111" s="108" t="s">
        <v>56</v>
      </c>
      <c r="H111" s="115"/>
    </row>
    <row r="112" spans="1:8" x14ac:dyDescent="0.35">
      <c r="A112" s="109">
        <v>45775.583067129628</v>
      </c>
      <c r="B112" s="19" t="s">
        <v>157</v>
      </c>
      <c r="C112" s="109">
        <v>45775.583067129628</v>
      </c>
      <c r="D112" s="110"/>
      <c r="E112" s="110">
        <v>12240</v>
      </c>
      <c r="F112" s="19" t="s">
        <v>532</v>
      </c>
      <c r="G112" s="19" t="s">
        <v>9</v>
      </c>
      <c r="H112" s="19"/>
    </row>
    <row r="113" spans="1:8" x14ac:dyDescent="0.35">
      <c r="A113" s="109">
        <v>45776.132662037038</v>
      </c>
      <c r="B113" s="19" t="s">
        <v>469</v>
      </c>
      <c r="C113" s="109">
        <v>45776.132662037038</v>
      </c>
      <c r="D113" s="110"/>
      <c r="E113" s="110">
        <v>14868</v>
      </c>
      <c r="F113" s="19" t="s">
        <v>533</v>
      </c>
      <c r="G113" s="19" t="s">
        <v>9</v>
      </c>
      <c r="H113" s="19"/>
    </row>
    <row r="114" spans="1:8" x14ac:dyDescent="0.35">
      <c r="A114" s="127">
        <v>45776.236307870371</v>
      </c>
      <c r="B114" s="13" t="s">
        <v>235</v>
      </c>
      <c r="C114" s="127">
        <v>45776.236307870371</v>
      </c>
      <c r="D114" s="128">
        <v>9246.43</v>
      </c>
      <c r="E114" s="128"/>
      <c r="F114" s="13" t="s">
        <v>534</v>
      </c>
      <c r="G114" s="13" t="s">
        <v>11</v>
      </c>
      <c r="H114" s="13"/>
    </row>
    <row r="115" spans="1:8" x14ac:dyDescent="0.35">
      <c r="A115" s="127">
        <v>45776.2422337963</v>
      </c>
      <c r="B115" s="13" t="s">
        <v>235</v>
      </c>
      <c r="C115" s="127">
        <v>45776.2422337963</v>
      </c>
      <c r="D115" s="128">
        <v>13514.24</v>
      </c>
      <c r="E115" s="128"/>
      <c r="F115" s="13" t="s">
        <v>535</v>
      </c>
      <c r="G115" s="13" t="s">
        <v>23</v>
      </c>
      <c r="H115" s="13"/>
    </row>
    <row r="116" spans="1:8" customFormat="1" x14ac:dyDescent="0.35">
      <c r="A116" s="114">
        <v>45776.377187500002</v>
      </c>
      <c r="B116" s="115" t="s">
        <v>245</v>
      </c>
      <c r="C116" s="114">
        <v>45776.377199074072</v>
      </c>
      <c r="D116" s="116">
        <v>4518.8999999999996</v>
      </c>
      <c r="E116" s="116"/>
      <c r="F116" s="115" t="s">
        <v>82</v>
      </c>
      <c r="G116" s="108" t="s">
        <v>13</v>
      </c>
      <c r="H116" s="115"/>
    </row>
    <row r="117" spans="1:8" customFormat="1" x14ac:dyDescent="0.35">
      <c r="A117" s="114">
        <v>45776.377175925925</v>
      </c>
      <c r="B117" s="115" t="s">
        <v>114</v>
      </c>
      <c r="C117" s="114">
        <v>45776.377199074072</v>
      </c>
      <c r="D117" s="116">
        <v>5664.17</v>
      </c>
      <c r="E117" s="116"/>
      <c r="F117" s="115" t="s">
        <v>82</v>
      </c>
      <c r="G117" s="108" t="s">
        <v>13</v>
      </c>
      <c r="H117" s="115"/>
    </row>
    <row r="118" spans="1:8" customFormat="1" x14ac:dyDescent="0.35">
      <c r="A118" s="114">
        <v>45776.377199074072</v>
      </c>
      <c r="B118" s="115" t="s">
        <v>120</v>
      </c>
      <c r="C118" s="114">
        <v>45776.377222222225</v>
      </c>
      <c r="D118" s="116">
        <v>4569.46</v>
      </c>
      <c r="E118" s="116"/>
      <c r="F118" s="115" t="s">
        <v>82</v>
      </c>
      <c r="G118" s="108" t="s">
        <v>13</v>
      </c>
      <c r="H118" s="115"/>
    </row>
    <row r="119" spans="1:8" customFormat="1" x14ac:dyDescent="0.35">
      <c r="A119" s="114">
        <v>45776.377222222225</v>
      </c>
      <c r="B119" s="115" t="s">
        <v>124</v>
      </c>
      <c r="C119" s="114">
        <v>45776.377233796295</v>
      </c>
      <c r="D119" s="116">
        <v>4534.3500000000004</v>
      </c>
      <c r="E119" s="116"/>
      <c r="F119" s="115" t="s">
        <v>82</v>
      </c>
      <c r="G119" s="108" t="s">
        <v>13</v>
      </c>
      <c r="H119" s="115"/>
    </row>
    <row r="120" spans="1:8" customFormat="1" x14ac:dyDescent="0.35">
      <c r="A120" s="114">
        <v>45776.377210648148</v>
      </c>
      <c r="B120" s="115" t="s">
        <v>128</v>
      </c>
      <c r="C120" s="114">
        <v>45776.377233796295</v>
      </c>
      <c r="D120" s="116">
        <v>2880.01</v>
      </c>
      <c r="E120" s="116"/>
      <c r="F120" s="115" t="s">
        <v>82</v>
      </c>
      <c r="G120" s="108" t="s">
        <v>13</v>
      </c>
      <c r="H120" s="115"/>
    </row>
    <row r="121" spans="1:8" customFormat="1" x14ac:dyDescent="0.35">
      <c r="A121" s="114">
        <v>45776.377233796295</v>
      </c>
      <c r="B121" s="115" t="s">
        <v>457</v>
      </c>
      <c r="C121" s="114">
        <v>45776.377256944441</v>
      </c>
      <c r="D121" s="116">
        <v>6449.91</v>
      </c>
      <c r="E121" s="116"/>
      <c r="F121" s="115" t="s">
        <v>82</v>
      </c>
      <c r="G121" s="108" t="s">
        <v>13</v>
      </c>
      <c r="H121" s="115"/>
    </row>
    <row r="122" spans="1:8" customFormat="1" x14ac:dyDescent="0.35">
      <c r="A122" s="114">
        <v>45776.377245370371</v>
      </c>
      <c r="B122" s="115" t="s">
        <v>372</v>
      </c>
      <c r="C122" s="114">
        <v>45776.377268518518</v>
      </c>
      <c r="D122" s="116">
        <v>6406.14</v>
      </c>
      <c r="E122" s="116"/>
      <c r="F122" s="115" t="s">
        <v>82</v>
      </c>
      <c r="G122" s="108" t="s">
        <v>13</v>
      </c>
      <c r="H122" s="115"/>
    </row>
    <row r="123" spans="1:8" customFormat="1" x14ac:dyDescent="0.35">
      <c r="A123" s="114">
        <v>45776.377280092594</v>
      </c>
      <c r="B123" s="115" t="s">
        <v>251</v>
      </c>
      <c r="C123" s="114">
        <v>45776.377291666664</v>
      </c>
      <c r="D123" s="116">
        <v>5399.61</v>
      </c>
      <c r="E123" s="116"/>
      <c r="F123" s="115" t="s">
        <v>82</v>
      </c>
      <c r="G123" s="108" t="s">
        <v>13</v>
      </c>
      <c r="H123" s="115"/>
    </row>
    <row r="124" spans="1:8" customFormat="1" x14ac:dyDescent="0.35">
      <c r="A124" s="114">
        <v>45776.377268518518</v>
      </c>
      <c r="B124" s="115" t="s">
        <v>118</v>
      </c>
      <c r="C124" s="114">
        <v>45776.377291666664</v>
      </c>
      <c r="D124" s="116">
        <v>5088.9399999999996</v>
      </c>
      <c r="E124" s="116"/>
      <c r="F124" s="115" t="s">
        <v>82</v>
      </c>
      <c r="G124" s="108" t="s">
        <v>13</v>
      </c>
      <c r="H124" s="115"/>
    </row>
    <row r="125" spans="1:8" customFormat="1" x14ac:dyDescent="0.35">
      <c r="A125" s="114">
        <v>45776.377256944441</v>
      </c>
      <c r="B125" s="115" t="s">
        <v>126</v>
      </c>
      <c r="C125" s="114">
        <v>45776.377291666664</v>
      </c>
      <c r="D125" s="116">
        <v>4925.17</v>
      </c>
      <c r="E125" s="116"/>
      <c r="F125" s="115" t="s">
        <v>82</v>
      </c>
      <c r="G125" s="108" t="s">
        <v>13</v>
      </c>
      <c r="H125" s="115"/>
    </row>
    <row r="126" spans="1:8" customFormat="1" x14ac:dyDescent="0.35">
      <c r="A126" s="114">
        <v>45776.377291666664</v>
      </c>
      <c r="B126" s="115" t="s">
        <v>244</v>
      </c>
      <c r="C126" s="114">
        <v>45776.377314814818</v>
      </c>
      <c r="D126" s="116">
        <v>4490.8599999999997</v>
      </c>
      <c r="E126" s="116"/>
      <c r="F126" s="115" t="s">
        <v>82</v>
      </c>
      <c r="G126" s="108" t="s">
        <v>13</v>
      </c>
      <c r="H126" s="115"/>
    </row>
    <row r="127" spans="1:8" customFormat="1" x14ac:dyDescent="0.35">
      <c r="A127" s="114">
        <v>45776.377303240741</v>
      </c>
      <c r="B127" s="115" t="s">
        <v>134</v>
      </c>
      <c r="C127" s="114">
        <v>45776.377326388887</v>
      </c>
      <c r="D127" s="116">
        <v>4687.3900000000003</v>
      </c>
      <c r="E127" s="116"/>
      <c r="F127" s="115" t="s">
        <v>82</v>
      </c>
      <c r="G127" s="108" t="s">
        <v>13</v>
      </c>
      <c r="H127" s="115"/>
    </row>
    <row r="128" spans="1:8" customFormat="1" x14ac:dyDescent="0.35">
      <c r="A128" s="114">
        <v>45776.377326388887</v>
      </c>
      <c r="B128" s="115" t="s">
        <v>263</v>
      </c>
      <c r="C128" s="114">
        <v>45776.377349537041</v>
      </c>
      <c r="D128" s="116">
        <v>5763.43</v>
      </c>
      <c r="E128" s="116"/>
      <c r="F128" s="115" t="s">
        <v>82</v>
      </c>
      <c r="G128" s="108" t="s">
        <v>13</v>
      </c>
      <c r="H128" s="115"/>
    </row>
    <row r="129" spans="1:8" customFormat="1" x14ac:dyDescent="0.35">
      <c r="A129" s="114">
        <v>45776.377326388887</v>
      </c>
      <c r="B129" s="115" t="s">
        <v>257</v>
      </c>
      <c r="C129" s="114">
        <v>45776.377349537041</v>
      </c>
      <c r="D129" s="116">
        <v>2734.52</v>
      </c>
      <c r="E129" s="116"/>
      <c r="F129" s="115" t="s">
        <v>82</v>
      </c>
      <c r="G129" s="108" t="s">
        <v>13</v>
      </c>
      <c r="H129" s="115"/>
    </row>
    <row r="130" spans="1:8" customFormat="1" x14ac:dyDescent="0.35">
      <c r="A130" s="114">
        <v>45776.377337962964</v>
      </c>
      <c r="B130" s="115" t="s">
        <v>373</v>
      </c>
      <c r="C130" s="114">
        <v>45776.37736111111</v>
      </c>
      <c r="D130" s="116">
        <v>5371.19</v>
      </c>
      <c r="E130" s="116"/>
      <c r="F130" s="115" t="s">
        <v>82</v>
      </c>
      <c r="G130" s="108" t="s">
        <v>13</v>
      </c>
      <c r="H130" s="115"/>
    </row>
    <row r="131" spans="1:8" customFormat="1" x14ac:dyDescent="0.35">
      <c r="A131" s="114">
        <v>45776.37736111111</v>
      </c>
      <c r="B131" s="115" t="s">
        <v>248</v>
      </c>
      <c r="C131" s="114">
        <v>45776.377372685187</v>
      </c>
      <c r="D131" s="116">
        <v>4225.57</v>
      </c>
      <c r="E131" s="116"/>
      <c r="F131" s="115" t="s">
        <v>82</v>
      </c>
      <c r="G131" s="108" t="s">
        <v>13</v>
      </c>
      <c r="H131" s="115"/>
    </row>
    <row r="132" spans="1:8" customFormat="1" x14ac:dyDescent="0.35">
      <c r="A132" s="114">
        <v>45776.377349537041</v>
      </c>
      <c r="B132" s="115" t="s">
        <v>247</v>
      </c>
      <c r="C132" s="114">
        <v>45776.377372685187</v>
      </c>
      <c r="D132" s="116">
        <v>4879.9799999999996</v>
      </c>
      <c r="E132" s="116"/>
      <c r="F132" s="115" t="s">
        <v>82</v>
      </c>
      <c r="G132" s="108" t="s">
        <v>13</v>
      </c>
      <c r="H132" s="115"/>
    </row>
    <row r="133" spans="1:8" customFormat="1" x14ac:dyDescent="0.35">
      <c r="A133" s="109">
        <v>45776.55982638889</v>
      </c>
      <c r="B133" s="19" t="s">
        <v>85</v>
      </c>
      <c r="C133" s="109">
        <v>45776.55982638889</v>
      </c>
      <c r="D133" s="110"/>
      <c r="E133" s="110">
        <v>9450</v>
      </c>
      <c r="F133" s="19" t="s">
        <v>536</v>
      </c>
      <c r="G133" s="19" t="s">
        <v>9</v>
      </c>
      <c r="H133" s="19"/>
    </row>
    <row r="134" spans="1:8" customFormat="1" x14ac:dyDescent="0.35">
      <c r="A134" s="109">
        <v>45776.569652777776</v>
      </c>
      <c r="B134" s="19" t="s">
        <v>85</v>
      </c>
      <c r="C134" s="109">
        <v>45776.569652777776</v>
      </c>
      <c r="D134" s="110"/>
      <c r="E134" s="110">
        <v>9570</v>
      </c>
      <c r="F134" s="19" t="s">
        <v>537</v>
      </c>
      <c r="G134" s="19" t="s">
        <v>9</v>
      </c>
      <c r="H134" s="19"/>
    </row>
    <row r="135" spans="1:8" customFormat="1" x14ac:dyDescent="0.35">
      <c r="A135" s="109">
        <v>45776.583587962959</v>
      </c>
      <c r="B135" s="19" t="s">
        <v>192</v>
      </c>
      <c r="C135" s="109">
        <v>45776.583587962959</v>
      </c>
      <c r="D135" s="110"/>
      <c r="E135" s="110">
        <v>13608</v>
      </c>
      <c r="F135" s="19" t="s">
        <v>538</v>
      </c>
      <c r="G135" s="19" t="s">
        <v>9</v>
      </c>
      <c r="H135" s="19"/>
    </row>
    <row r="136" spans="1:8" customFormat="1" x14ac:dyDescent="0.35">
      <c r="A136" s="109">
        <v>45776.590868055559</v>
      </c>
      <c r="B136" s="19" t="s">
        <v>495</v>
      </c>
      <c r="C136" s="109">
        <v>45776.590868055559</v>
      </c>
      <c r="D136" s="110"/>
      <c r="E136" s="110">
        <v>16254</v>
      </c>
      <c r="F136" s="19" t="s">
        <v>539</v>
      </c>
      <c r="G136" s="19" t="s">
        <v>9</v>
      </c>
      <c r="H136" s="19"/>
    </row>
    <row r="137" spans="1:8" customFormat="1" x14ac:dyDescent="0.35">
      <c r="A137" s="109">
        <v>45776.591666666667</v>
      </c>
      <c r="B137" s="19" t="s">
        <v>304</v>
      </c>
      <c r="C137" s="109">
        <v>45776.591666666667</v>
      </c>
      <c r="D137" s="110"/>
      <c r="E137" s="110">
        <v>15876</v>
      </c>
      <c r="F137" s="19" t="s">
        <v>540</v>
      </c>
      <c r="G137" s="19" t="s">
        <v>9</v>
      </c>
      <c r="H137" s="19"/>
    </row>
    <row r="138" spans="1:8" customFormat="1" x14ac:dyDescent="0.35">
      <c r="A138" s="109">
        <v>45776.59175925926</v>
      </c>
      <c r="B138" s="19" t="s">
        <v>192</v>
      </c>
      <c r="C138" s="109">
        <v>45776.59175925926</v>
      </c>
      <c r="D138" s="110"/>
      <c r="E138" s="110">
        <v>12600</v>
      </c>
      <c r="F138" s="19" t="s">
        <v>541</v>
      </c>
      <c r="G138" s="19" t="s">
        <v>9</v>
      </c>
      <c r="H138" s="19"/>
    </row>
    <row r="139" spans="1:8" x14ac:dyDescent="0.35">
      <c r="A139" s="109">
        <v>45776.663657407407</v>
      </c>
      <c r="B139" s="19" t="s">
        <v>340</v>
      </c>
      <c r="C139" s="109">
        <v>45776.663657407407</v>
      </c>
      <c r="D139" s="110"/>
      <c r="E139" s="110">
        <v>13908</v>
      </c>
      <c r="F139" s="19" t="s">
        <v>542</v>
      </c>
      <c r="G139" s="19" t="s">
        <v>9</v>
      </c>
      <c r="H139" s="19"/>
    </row>
    <row r="140" spans="1:8" x14ac:dyDescent="0.35">
      <c r="A140" s="114">
        <v>45776.693564814814</v>
      </c>
      <c r="B140" s="115" t="s">
        <v>543</v>
      </c>
      <c r="C140" s="114">
        <v>45776.69358796296</v>
      </c>
      <c r="D140" s="116">
        <v>3370.25</v>
      </c>
      <c r="E140" s="116"/>
      <c r="F140" s="115" t="s">
        <v>82</v>
      </c>
      <c r="G140" s="108" t="s">
        <v>13</v>
      </c>
      <c r="H140" s="115"/>
    </row>
    <row r="141" spans="1:8" x14ac:dyDescent="0.35">
      <c r="A141" s="114">
        <v>45776.693564814814</v>
      </c>
      <c r="B141" s="115" t="s">
        <v>349</v>
      </c>
      <c r="C141" s="114">
        <v>45776.69358796296</v>
      </c>
      <c r="D141" s="116">
        <v>6401.98</v>
      </c>
      <c r="E141" s="116"/>
      <c r="F141" s="115" t="s">
        <v>82</v>
      </c>
      <c r="G141" s="108" t="s">
        <v>13</v>
      </c>
      <c r="H141" s="115"/>
    </row>
    <row r="142" spans="1:8" x14ac:dyDescent="0.35">
      <c r="A142" s="114">
        <v>45776.69358796296</v>
      </c>
      <c r="B142" s="115" t="s">
        <v>104</v>
      </c>
      <c r="C142" s="114">
        <v>45776.693611111114</v>
      </c>
      <c r="D142" s="116">
        <v>4330.8599999999997</v>
      </c>
      <c r="E142" s="116"/>
      <c r="F142" s="115" t="s">
        <v>82</v>
      </c>
      <c r="G142" s="108" t="s">
        <v>13</v>
      </c>
      <c r="H142" s="115"/>
    </row>
    <row r="143" spans="1:8" x14ac:dyDescent="0.35">
      <c r="A143" s="114">
        <v>45776.693611111114</v>
      </c>
      <c r="B143" s="115" t="s">
        <v>252</v>
      </c>
      <c r="C143" s="114">
        <v>45776.693622685183</v>
      </c>
      <c r="D143" s="116">
        <v>6068.48</v>
      </c>
      <c r="E143" s="116"/>
      <c r="F143" s="115" t="s">
        <v>82</v>
      </c>
      <c r="G143" s="108" t="s">
        <v>13</v>
      </c>
      <c r="H143" s="115"/>
    </row>
    <row r="144" spans="1:8" x14ac:dyDescent="0.35">
      <c r="A144" s="114">
        <v>45776.693599537037</v>
      </c>
      <c r="B144" s="115" t="s">
        <v>261</v>
      </c>
      <c r="C144" s="114">
        <v>45776.693622685183</v>
      </c>
      <c r="D144" s="116">
        <v>5961.93</v>
      </c>
      <c r="E144" s="116"/>
      <c r="F144" s="115" t="s">
        <v>82</v>
      </c>
      <c r="G144" s="108" t="s">
        <v>13</v>
      </c>
      <c r="H144" s="115"/>
    </row>
    <row r="145" spans="1:8" x14ac:dyDescent="0.35">
      <c r="A145" s="114">
        <v>45776.693622685183</v>
      </c>
      <c r="B145" s="115" t="s">
        <v>264</v>
      </c>
      <c r="C145" s="114">
        <v>45776.69363425926</v>
      </c>
      <c r="D145" s="116">
        <v>4986.76</v>
      </c>
      <c r="E145" s="116"/>
      <c r="F145" s="115" t="s">
        <v>82</v>
      </c>
      <c r="G145" s="108" t="s">
        <v>13</v>
      </c>
      <c r="H145" s="115"/>
    </row>
    <row r="146" spans="1:8" x14ac:dyDescent="0.35">
      <c r="A146" s="114">
        <v>45776.693645833337</v>
      </c>
      <c r="B146" s="115" t="s">
        <v>260</v>
      </c>
      <c r="C146" s="114">
        <v>45776.693657407406</v>
      </c>
      <c r="D146" s="116">
        <v>4854.26</v>
      </c>
      <c r="E146" s="116"/>
      <c r="F146" s="115" t="s">
        <v>82</v>
      </c>
      <c r="G146" s="108" t="s">
        <v>13</v>
      </c>
      <c r="H146" s="115"/>
    </row>
    <row r="147" spans="1:8" x14ac:dyDescent="0.35">
      <c r="A147" s="114">
        <v>45776.69363425926</v>
      </c>
      <c r="B147" s="115" t="s">
        <v>94</v>
      </c>
      <c r="C147" s="114">
        <v>45776.693657407406</v>
      </c>
      <c r="D147" s="116">
        <v>5213.87</v>
      </c>
      <c r="E147" s="116"/>
      <c r="F147" s="115" t="s">
        <v>82</v>
      </c>
      <c r="G147" s="108" t="s">
        <v>13</v>
      </c>
      <c r="H147" s="115"/>
    </row>
    <row r="148" spans="1:8" x14ac:dyDescent="0.35">
      <c r="A148" s="114">
        <v>45776.693657407406</v>
      </c>
      <c r="B148" s="115" t="s">
        <v>255</v>
      </c>
      <c r="C148" s="114">
        <v>45776.693680555552</v>
      </c>
      <c r="D148" s="116">
        <v>4622.2299999999996</v>
      </c>
      <c r="E148" s="116"/>
      <c r="F148" s="115" t="s">
        <v>82</v>
      </c>
      <c r="G148" s="108" t="s">
        <v>13</v>
      </c>
      <c r="H148" s="115"/>
    </row>
    <row r="149" spans="1:8" x14ac:dyDescent="0.35">
      <c r="A149" s="114">
        <v>45776.693680555552</v>
      </c>
      <c r="B149" s="115" t="s">
        <v>132</v>
      </c>
      <c r="C149" s="114">
        <v>45776.693703703706</v>
      </c>
      <c r="D149" s="116">
        <v>4867.01</v>
      </c>
      <c r="E149" s="116"/>
      <c r="F149" s="115" t="s">
        <v>82</v>
      </c>
      <c r="G149" s="108" t="s">
        <v>13</v>
      </c>
      <c r="H149" s="115"/>
    </row>
    <row r="150" spans="1:8" x14ac:dyDescent="0.35">
      <c r="A150" s="114">
        <v>45776.693692129629</v>
      </c>
      <c r="B150" s="115" t="s">
        <v>246</v>
      </c>
      <c r="C150" s="114">
        <v>45776.693715277775</v>
      </c>
      <c r="D150" s="116">
        <v>6419.46</v>
      </c>
      <c r="E150" s="116"/>
      <c r="F150" s="115" t="s">
        <v>82</v>
      </c>
      <c r="G150" s="108" t="s">
        <v>13</v>
      </c>
      <c r="H150" s="115"/>
    </row>
    <row r="151" spans="1:8" x14ac:dyDescent="0.35">
      <c r="A151" s="114">
        <v>45776.693680555552</v>
      </c>
      <c r="B151" s="115" t="s">
        <v>243</v>
      </c>
      <c r="C151" s="114">
        <v>45776.693715277775</v>
      </c>
      <c r="D151" s="116">
        <v>6015.23</v>
      </c>
      <c r="E151" s="116"/>
      <c r="F151" s="115" t="s">
        <v>82</v>
      </c>
      <c r="G151" s="108" t="s">
        <v>13</v>
      </c>
      <c r="H151" s="115"/>
    </row>
    <row r="152" spans="1:8" x14ac:dyDescent="0.35">
      <c r="A152" s="114">
        <v>45776.816145833334</v>
      </c>
      <c r="B152" s="115" t="s">
        <v>250</v>
      </c>
      <c r="C152" s="114">
        <v>45776.816168981481</v>
      </c>
      <c r="D152" s="116">
        <v>5393.92</v>
      </c>
      <c r="E152" s="116"/>
      <c r="F152" s="115" t="s">
        <v>82</v>
      </c>
      <c r="G152" s="108" t="s">
        <v>13</v>
      </c>
      <c r="H152" s="115"/>
    </row>
    <row r="153" spans="1:8" x14ac:dyDescent="0.35">
      <c r="A153" s="114">
        <v>45776.816134259258</v>
      </c>
      <c r="B153" s="115" t="s">
        <v>354</v>
      </c>
      <c r="C153" s="114">
        <v>45776.816168981481</v>
      </c>
      <c r="D153" s="116">
        <v>4381.0600000000004</v>
      </c>
      <c r="E153" s="116"/>
      <c r="F153" s="115" t="s">
        <v>82</v>
      </c>
      <c r="G153" s="108" t="s">
        <v>13</v>
      </c>
      <c r="H153" s="115"/>
    </row>
    <row r="154" spans="1:8" x14ac:dyDescent="0.35">
      <c r="A154" s="114">
        <v>45776.816157407404</v>
      </c>
      <c r="B154" s="115" t="s">
        <v>259</v>
      </c>
      <c r="C154" s="114">
        <v>45776.816180555557</v>
      </c>
      <c r="D154" s="116">
        <v>4429.99</v>
      </c>
      <c r="E154" s="116"/>
      <c r="F154" s="115" t="s">
        <v>82</v>
      </c>
      <c r="G154" s="108" t="s">
        <v>13</v>
      </c>
      <c r="H154" s="115"/>
    </row>
    <row r="155" spans="1:8" x14ac:dyDescent="0.35">
      <c r="A155" s="114">
        <v>45776.816180555557</v>
      </c>
      <c r="B155" s="115" t="s">
        <v>249</v>
      </c>
      <c r="C155" s="114">
        <v>45776.816192129627</v>
      </c>
      <c r="D155" s="116">
        <v>4799.4399999999996</v>
      </c>
      <c r="E155" s="116"/>
      <c r="F155" s="115" t="s">
        <v>82</v>
      </c>
      <c r="G155" s="108" t="s">
        <v>13</v>
      </c>
      <c r="H155" s="115"/>
    </row>
    <row r="156" spans="1:8" x14ac:dyDescent="0.35">
      <c r="A156" s="114">
        <v>45776.816203703704</v>
      </c>
      <c r="B156" s="115" t="s">
        <v>544</v>
      </c>
      <c r="C156" s="114">
        <v>45776.81621527778</v>
      </c>
      <c r="D156" s="116">
        <v>2664.34</v>
      </c>
      <c r="E156" s="116"/>
      <c r="F156" s="115" t="s">
        <v>82</v>
      </c>
      <c r="G156" s="108" t="s">
        <v>13</v>
      </c>
      <c r="H156" s="115"/>
    </row>
    <row r="157" spans="1:8" x14ac:dyDescent="0.35">
      <c r="A157" s="114">
        <v>45776.81621527778</v>
      </c>
      <c r="B157" s="115" t="s">
        <v>122</v>
      </c>
      <c r="C157" s="114">
        <v>45776.816238425927</v>
      </c>
      <c r="D157" s="116">
        <v>4762.7700000000004</v>
      </c>
      <c r="E157" s="116"/>
      <c r="F157" s="115" t="s">
        <v>82</v>
      </c>
      <c r="G157" s="108" t="s">
        <v>13</v>
      </c>
      <c r="H157" s="115"/>
    </row>
    <row r="158" spans="1:8" x14ac:dyDescent="0.35">
      <c r="A158" s="114">
        <v>45776.816238425927</v>
      </c>
      <c r="B158" s="115" t="s">
        <v>262</v>
      </c>
      <c r="C158" s="114">
        <v>45776.816250000003</v>
      </c>
      <c r="D158" s="116">
        <v>5010.17</v>
      </c>
      <c r="E158" s="116"/>
      <c r="F158" s="115" t="s">
        <v>82</v>
      </c>
      <c r="G158" s="108" t="s">
        <v>13</v>
      </c>
      <c r="H158" s="115"/>
    </row>
    <row r="159" spans="1:8" x14ac:dyDescent="0.35">
      <c r="A159" s="114">
        <v>45776.816250000003</v>
      </c>
      <c r="B159" s="115" t="s">
        <v>545</v>
      </c>
      <c r="C159" s="114">
        <v>45776.816261574073</v>
      </c>
      <c r="D159" s="116">
        <v>2609.69</v>
      </c>
      <c r="E159" s="116"/>
      <c r="F159" s="115" t="s">
        <v>82</v>
      </c>
      <c r="G159" s="108" t="s">
        <v>13</v>
      </c>
      <c r="H159" s="115"/>
    </row>
    <row r="160" spans="1:8" x14ac:dyDescent="0.35">
      <c r="A160" s="109">
        <v>45777.132175925923</v>
      </c>
      <c r="B160" s="19" t="s">
        <v>189</v>
      </c>
      <c r="C160" s="109">
        <v>45777.132175925923</v>
      </c>
      <c r="D160" s="110"/>
      <c r="E160" s="110">
        <v>10080</v>
      </c>
      <c r="F160" s="19"/>
      <c r="G160" s="19" t="s">
        <v>9</v>
      </c>
      <c r="H160" s="19"/>
    </row>
    <row r="161" spans="1:8" x14ac:dyDescent="0.35">
      <c r="A161" s="109">
        <v>45777.1325462963</v>
      </c>
      <c r="B161" s="19" t="s">
        <v>189</v>
      </c>
      <c r="C161" s="109">
        <v>45777.1325462963</v>
      </c>
      <c r="D161" s="110"/>
      <c r="E161" s="110">
        <v>11628</v>
      </c>
      <c r="F161" s="19"/>
      <c r="G161" s="19" t="s">
        <v>9</v>
      </c>
      <c r="H161" s="19"/>
    </row>
    <row r="162" spans="1:8" x14ac:dyDescent="0.35">
      <c r="A162" s="109">
        <v>45777.283530092594</v>
      </c>
      <c r="B162" s="19" t="s">
        <v>505</v>
      </c>
      <c r="C162" s="109">
        <v>45777.283530092594</v>
      </c>
      <c r="D162" s="110"/>
      <c r="E162" s="110">
        <v>13608</v>
      </c>
      <c r="F162" s="19" t="s">
        <v>546</v>
      </c>
      <c r="G162" s="19" t="s">
        <v>9</v>
      </c>
      <c r="H162" s="19"/>
    </row>
    <row r="163" spans="1:8" x14ac:dyDescent="0.35">
      <c r="A163" s="114">
        <v>45777.407523148147</v>
      </c>
      <c r="B163" s="115" t="s">
        <v>139</v>
      </c>
      <c r="C163" s="114">
        <v>45777.407546296294</v>
      </c>
      <c r="D163" s="116">
        <v>5093.03</v>
      </c>
      <c r="E163" s="116"/>
      <c r="F163" s="115" t="s">
        <v>547</v>
      </c>
      <c r="G163" s="108" t="s">
        <v>13</v>
      </c>
      <c r="H163" s="115"/>
    </row>
    <row r="164" spans="1:8" x14ac:dyDescent="0.35">
      <c r="A164" s="114">
        <v>45777.408182870371</v>
      </c>
      <c r="B164" s="115" t="s">
        <v>135</v>
      </c>
      <c r="C164" s="114">
        <v>45777.408796296295</v>
      </c>
      <c r="D164" s="116">
        <v>3140.01</v>
      </c>
      <c r="E164" s="116"/>
      <c r="F164" s="115" t="s">
        <v>547</v>
      </c>
      <c r="G164" s="108" t="s">
        <v>13</v>
      </c>
      <c r="H164" s="115"/>
    </row>
    <row r="165" spans="1:8" x14ac:dyDescent="0.35">
      <c r="A165" s="114">
        <v>45777.408946759257</v>
      </c>
      <c r="B165" s="115" t="s">
        <v>370</v>
      </c>
      <c r="C165" s="114">
        <v>45777.409039351849</v>
      </c>
      <c r="D165" s="116">
        <v>7876.62</v>
      </c>
      <c r="E165" s="116"/>
      <c r="F165" s="115" t="s">
        <v>548</v>
      </c>
      <c r="G165" s="108" t="s">
        <v>13</v>
      </c>
      <c r="H165" s="115"/>
    </row>
    <row r="166" spans="1:8" x14ac:dyDescent="0.35">
      <c r="A166" s="109">
        <v>45777.654942129629</v>
      </c>
      <c r="B166" s="19" t="s">
        <v>549</v>
      </c>
      <c r="C166" s="109">
        <v>45777.654942129629</v>
      </c>
      <c r="D166" s="110"/>
      <c r="E166" s="110">
        <v>14400</v>
      </c>
      <c r="F166" s="19" t="s">
        <v>550</v>
      </c>
      <c r="G166" s="19" t="s">
        <v>9</v>
      </c>
      <c r="H166" s="19"/>
    </row>
    <row r="167" spans="1:8" x14ac:dyDescent="0.35">
      <c r="A167" s="103">
        <v>45776.304930555554</v>
      </c>
      <c r="B167" s="15" t="s">
        <v>289</v>
      </c>
      <c r="C167" s="103">
        <v>45777.661805555559</v>
      </c>
      <c r="D167" s="104">
        <v>44.14</v>
      </c>
      <c r="E167" s="104"/>
      <c r="F167" s="80"/>
      <c r="G167" s="105" t="s">
        <v>14</v>
      </c>
      <c r="H167" s="15"/>
    </row>
    <row r="168" spans="1:8" x14ac:dyDescent="0.35">
      <c r="A168" s="103">
        <v>45777.661805555559</v>
      </c>
      <c r="B168" s="15" t="s">
        <v>88</v>
      </c>
      <c r="C168" s="103">
        <v>45777.661817129629</v>
      </c>
      <c r="D168" s="104">
        <v>0.45</v>
      </c>
      <c r="E168" s="104"/>
      <c r="F168" s="80" t="s">
        <v>145</v>
      </c>
      <c r="G168" s="105" t="s">
        <v>8</v>
      </c>
      <c r="H168" s="15"/>
    </row>
    <row r="169" spans="1:8" x14ac:dyDescent="0.35">
      <c r="A169" s="114">
        <v>45777.700127314813</v>
      </c>
      <c r="B169" s="115" t="s">
        <v>486</v>
      </c>
      <c r="C169" s="114">
        <v>45777.700150462966</v>
      </c>
      <c r="D169" s="116">
        <v>4786.96</v>
      </c>
      <c r="E169" s="116"/>
      <c r="F169" s="115" t="s">
        <v>547</v>
      </c>
      <c r="G169" s="108" t="s">
        <v>13</v>
      </c>
      <c r="H169" s="115"/>
    </row>
    <row r="170" spans="1:8" x14ac:dyDescent="0.35">
      <c r="A170" s="114">
        <v>45777.700844907406</v>
      </c>
      <c r="B170" s="115" t="s">
        <v>367</v>
      </c>
      <c r="C170" s="114">
        <v>45777.700856481482</v>
      </c>
      <c r="D170" s="116">
        <v>5106.8100000000004</v>
      </c>
      <c r="E170" s="116"/>
      <c r="F170" s="115" t="s">
        <v>547</v>
      </c>
      <c r="G170" s="108" t="s">
        <v>13</v>
      </c>
      <c r="H170" s="115"/>
    </row>
    <row r="171" spans="1:8" x14ac:dyDescent="0.35">
      <c r="A171" s="91"/>
      <c r="B171" s="92"/>
      <c r="C171" s="91"/>
      <c r="D171" s="92"/>
      <c r="E171" s="92"/>
      <c r="F171" s="92"/>
      <c r="G171" s="96"/>
      <c r="H171" s="92"/>
    </row>
    <row r="172" spans="1:8" x14ac:dyDescent="0.35">
      <c r="A172" s="91"/>
      <c r="B172" s="92"/>
      <c r="C172" s="91"/>
      <c r="D172" s="92"/>
      <c r="E172" s="92"/>
      <c r="F172" s="92"/>
      <c r="G172" s="96"/>
      <c r="H172" s="92"/>
    </row>
    <row r="173" spans="1:8" x14ac:dyDescent="0.35">
      <c r="A173" s="91"/>
      <c r="B173" s="92"/>
      <c r="C173" s="91"/>
      <c r="D173" s="92"/>
      <c r="E173" s="92"/>
      <c r="F173" s="92"/>
      <c r="G173" s="96"/>
      <c r="H173" s="92"/>
    </row>
    <row r="174" spans="1:8" x14ac:dyDescent="0.35">
      <c r="A174" s="91"/>
      <c r="B174" s="92"/>
      <c r="C174" s="91"/>
      <c r="D174" s="92"/>
      <c r="E174" s="92"/>
      <c r="F174" s="94"/>
      <c r="G174" s="94"/>
      <c r="H174" s="92"/>
    </row>
    <row r="175" spans="1:8" x14ac:dyDescent="0.35">
      <c r="A175" s="91"/>
      <c r="B175" s="92"/>
      <c r="C175" s="91"/>
      <c r="D175" s="92"/>
      <c r="E175" s="92"/>
      <c r="F175" s="94"/>
      <c r="G175" s="94"/>
      <c r="H175" s="92"/>
    </row>
    <row r="176" spans="1:8" x14ac:dyDescent="0.35">
      <c r="A176" s="91"/>
      <c r="B176" s="92"/>
      <c r="C176" s="91"/>
      <c r="D176" s="92"/>
      <c r="E176" s="92"/>
      <c r="F176" s="94"/>
      <c r="G176" s="94"/>
      <c r="H176" s="92"/>
    </row>
    <row r="177" spans="1:8" x14ac:dyDescent="0.35">
      <c r="A177" s="91"/>
      <c r="B177" s="92"/>
      <c r="C177" s="91"/>
      <c r="D177" s="92"/>
      <c r="E177" s="92"/>
      <c r="F177" s="94"/>
      <c r="G177" s="94"/>
      <c r="H177" s="92"/>
    </row>
    <row r="178" spans="1:8" x14ac:dyDescent="0.35">
      <c r="A178" s="91"/>
      <c r="B178" s="92"/>
      <c r="C178" s="91"/>
      <c r="D178" s="92"/>
      <c r="E178" s="92"/>
      <c r="F178" s="94"/>
      <c r="G178" s="94"/>
      <c r="H178" s="92"/>
    </row>
    <row r="179" spans="1:8" x14ac:dyDescent="0.35">
      <c r="A179" s="91"/>
      <c r="B179" s="92"/>
      <c r="C179" s="91"/>
      <c r="D179" s="92"/>
      <c r="E179" s="92"/>
      <c r="F179" s="94"/>
      <c r="G179" s="94"/>
      <c r="H179" s="92"/>
    </row>
    <row r="180" spans="1:8" x14ac:dyDescent="0.35">
      <c r="A180" s="91"/>
      <c r="B180" s="92"/>
      <c r="C180" s="91"/>
      <c r="D180" s="92"/>
      <c r="E180" s="92"/>
      <c r="F180" s="94"/>
      <c r="G180" s="94"/>
      <c r="H180" s="92"/>
    </row>
    <row r="181" spans="1:8" x14ac:dyDescent="0.35">
      <c r="A181" s="91"/>
      <c r="B181" s="92"/>
      <c r="C181" s="91"/>
      <c r="D181" s="92"/>
      <c r="E181" s="92"/>
      <c r="F181" s="94"/>
      <c r="G181" s="94"/>
      <c r="H181" s="92"/>
    </row>
    <row r="182" spans="1:8" x14ac:dyDescent="0.35">
      <c r="A182" s="91"/>
      <c r="B182" s="92"/>
      <c r="C182" s="91"/>
      <c r="D182" s="92"/>
      <c r="E182" s="92"/>
      <c r="F182" s="94"/>
      <c r="G182" s="94"/>
      <c r="H182" s="92"/>
    </row>
    <row r="183" spans="1:8" x14ac:dyDescent="0.35">
      <c r="A183" s="91"/>
      <c r="B183" s="92"/>
      <c r="C183" s="91"/>
      <c r="D183" s="92"/>
      <c r="E183" s="92"/>
      <c r="F183" s="94"/>
      <c r="G183" s="94"/>
      <c r="H183" s="92"/>
    </row>
    <row r="184" spans="1:8" x14ac:dyDescent="0.35">
      <c r="A184" s="91"/>
      <c r="B184" s="92"/>
      <c r="C184" s="91"/>
      <c r="D184" s="92"/>
      <c r="E184" s="92"/>
      <c r="F184" s="94"/>
      <c r="G184" s="94"/>
      <c r="H184" s="92"/>
    </row>
    <row r="185" spans="1:8" x14ac:dyDescent="0.35">
      <c r="A185" s="91"/>
      <c r="B185" s="92"/>
      <c r="C185" s="91"/>
      <c r="D185" s="92"/>
      <c r="E185" s="92"/>
      <c r="F185" s="92"/>
      <c r="G185" s="92"/>
      <c r="H185" s="92"/>
    </row>
    <row r="186" spans="1:8" x14ac:dyDescent="0.35">
      <c r="A186" s="91"/>
      <c r="B186" s="92"/>
      <c r="C186" s="91"/>
      <c r="D186" s="92"/>
      <c r="E186" s="92"/>
      <c r="F186" s="94"/>
      <c r="G186" s="94"/>
      <c r="H186" s="92"/>
    </row>
    <row r="187" spans="1:8" x14ac:dyDescent="0.35">
      <c r="A187" s="91"/>
      <c r="B187" s="92"/>
      <c r="C187" s="91"/>
      <c r="D187" s="92"/>
      <c r="E187" s="92"/>
      <c r="F187" s="92"/>
      <c r="G187" s="92"/>
      <c r="H187" s="92"/>
    </row>
    <row r="188" spans="1:8" x14ac:dyDescent="0.35">
      <c r="A188" s="91"/>
      <c r="B188" s="92"/>
      <c r="C188" s="91"/>
      <c r="D188" s="92"/>
      <c r="E188" s="92"/>
      <c r="F188" s="94"/>
      <c r="G188" s="94"/>
      <c r="H188" s="92"/>
    </row>
    <row r="189" spans="1:8" x14ac:dyDescent="0.35">
      <c r="A189" s="91"/>
      <c r="B189" s="92"/>
      <c r="C189" s="91"/>
      <c r="D189" s="92"/>
      <c r="E189" s="92"/>
      <c r="F189" s="92"/>
      <c r="G189" s="96"/>
      <c r="H189" s="92"/>
    </row>
    <row r="190" spans="1:8" x14ac:dyDescent="0.35">
      <c r="A190" s="91"/>
      <c r="B190" s="92"/>
      <c r="C190" s="91"/>
      <c r="D190" s="92"/>
      <c r="E190" s="92"/>
      <c r="F190" s="94"/>
      <c r="G190" s="94"/>
      <c r="H190" s="92"/>
    </row>
    <row r="191" spans="1:8" x14ac:dyDescent="0.35">
      <c r="A191" s="100"/>
      <c r="B191" s="61"/>
      <c r="C191" s="101"/>
      <c r="D191" s="61"/>
      <c r="E191" s="102"/>
      <c r="F191" s="61"/>
      <c r="G191" s="61"/>
      <c r="H191" s="6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opLeftCell="A40" zoomScale="85" zoomScaleNormal="85" workbookViewId="0">
      <selection activeCell="G50" sqref="G50"/>
    </sheetView>
  </sheetViews>
  <sheetFormatPr baseColWidth="10" defaultColWidth="11.54296875" defaultRowHeight="14.5" x14ac:dyDescent="0.35"/>
  <cols>
    <col min="1" max="1" width="16.26953125" bestFit="1" customWidth="1"/>
    <col min="2" max="2" width="42" bestFit="1" customWidth="1"/>
    <col min="3" max="3" width="16.26953125" bestFit="1" customWidth="1"/>
    <col min="4" max="4" width="13.26953125" bestFit="1" customWidth="1"/>
    <col min="5" max="5" width="12.1796875" bestFit="1" customWidth="1"/>
    <col min="6" max="6" width="81.26953125" bestFit="1" customWidth="1"/>
    <col min="7" max="7" width="17.81640625" bestFit="1" customWidth="1"/>
    <col min="8" max="8" width="9.81640625" bestFit="1" customWidth="1"/>
  </cols>
  <sheetData>
    <row r="1" spans="1:8" x14ac:dyDescent="0.35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8" x14ac:dyDescent="0.35">
      <c r="A2" s="103">
        <v>45778.566562499997</v>
      </c>
      <c r="B2" s="15" t="s">
        <v>88</v>
      </c>
      <c r="C2" s="103">
        <v>45778.566574074073</v>
      </c>
      <c r="D2" s="104">
        <v>7.2</v>
      </c>
      <c r="E2" s="104"/>
      <c r="F2" s="80" t="s">
        <v>149</v>
      </c>
      <c r="G2" s="105" t="s">
        <v>8</v>
      </c>
      <c r="H2" s="15"/>
    </row>
    <row r="3" spans="1:8" x14ac:dyDescent="0.35">
      <c r="A3" s="103">
        <v>45778.566562499997</v>
      </c>
      <c r="B3" s="15" t="s">
        <v>88</v>
      </c>
      <c r="C3" s="103">
        <v>45778.566574074073</v>
      </c>
      <c r="D3" s="104">
        <v>106.8</v>
      </c>
      <c r="E3" s="104"/>
      <c r="F3" s="80" t="s">
        <v>471</v>
      </c>
      <c r="G3" s="105" t="s">
        <v>8</v>
      </c>
      <c r="H3" s="15"/>
    </row>
    <row r="4" spans="1:8" x14ac:dyDescent="0.35">
      <c r="A4" s="109">
        <v>45779.136111111111</v>
      </c>
      <c r="B4" s="19" t="s">
        <v>302</v>
      </c>
      <c r="C4" s="109">
        <v>45779.136111111111</v>
      </c>
      <c r="D4" s="110"/>
      <c r="E4" s="110">
        <v>14616</v>
      </c>
      <c r="F4" s="19" t="s">
        <v>551</v>
      </c>
      <c r="G4" s="19" t="s">
        <v>9</v>
      </c>
      <c r="H4" s="19"/>
    </row>
    <row r="5" spans="1:8" x14ac:dyDescent="0.35">
      <c r="A5" s="103">
        <v>45779.250960648147</v>
      </c>
      <c r="B5" s="15" t="s">
        <v>300</v>
      </c>
      <c r="C5" s="103">
        <v>45779.250960648147</v>
      </c>
      <c r="D5" s="104">
        <v>432</v>
      </c>
      <c r="E5" s="104"/>
      <c r="F5" s="80" t="s">
        <v>552</v>
      </c>
      <c r="G5" s="105" t="s">
        <v>24</v>
      </c>
      <c r="H5" s="15"/>
    </row>
    <row r="6" spans="1:8" x14ac:dyDescent="0.35">
      <c r="A6" s="109">
        <v>45779.287824074076</v>
      </c>
      <c r="B6" s="19" t="s">
        <v>181</v>
      </c>
      <c r="C6" s="109">
        <v>45779.287824074076</v>
      </c>
      <c r="D6" s="110"/>
      <c r="E6" s="110">
        <v>10800</v>
      </c>
      <c r="F6" s="19" t="s">
        <v>553</v>
      </c>
      <c r="G6" s="19" t="s">
        <v>9</v>
      </c>
      <c r="H6" s="19"/>
    </row>
    <row r="7" spans="1:8" x14ac:dyDescent="0.35">
      <c r="A7" s="109">
        <v>45779.58699074074</v>
      </c>
      <c r="B7" s="19" t="s">
        <v>298</v>
      </c>
      <c r="C7" s="109">
        <v>45779.58699074074</v>
      </c>
      <c r="D7" s="110"/>
      <c r="E7" s="110">
        <v>13860</v>
      </c>
      <c r="F7" s="19" t="s">
        <v>554</v>
      </c>
      <c r="G7" s="19" t="s">
        <v>9</v>
      </c>
      <c r="H7" s="19"/>
    </row>
    <row r="8" spans="1:8" x14ac:dyDescent="0.35">
      <c r="A8" s="103">
        <v>45779.188611111109</v>
      </c>
      <c r="B8" s="15" t="s">
        <v>147</v>
      </c>
      <c r="C8" s="103">
        <v>45779.609270833331</v>
      </c>
      <c r="D8" s="104">
        <v>55.44</v>
      </c>
      <c r="E8" s="104"/>
      <c r="F8" s="80"/>
      <c r="G8" s="105" t="s">
        <v>57</v>
      </c>
      <c r="H8" s="15"/>
    </row>
    <row r="9" spans="1:8" x14ac:dyDescent="0.35">
      <c r="A9" s="103">
        <v>45777.509942129633</v>
      </c>
      <c r="B9" s="15" t="s">
        <v>205</v>
      </c>
      <c r="C9" s="103">
        <v>45779.628159722219</v>
      </c>
      <c r="D9" s="104">
        <v>31.8</v>
      </c>
      <c r="E9" s="104"/>
      <c r="F9" s="80"/>
      <c r="G9" s="105" t="s">
        <v>14</v>
      </c>
      <c r="H9" s="15"/>
    </row>
    <row r="10" spans="1:8" x14ac:dyDescent="0.35">
      <c r="A10" s="103">
        <v>45778.487696759257</v>
      </c>
      <c r="B10" s="15" t="s">
        <v>480</v>
      </c>
      <c r="C10" s="103">
        <v>45779.656712962962</v>
      </c>
      <c r="D10" s="104">
        <v>31.05</v>
      </c>
      <c r="E10" s="104"/>
      <c r="F10" s="80"/>
      <c r="G10" s="105" t="s">
        <v>154</v>
      </c>
      <c r="H10" s="15"/>
    </row>
    <row r="11" spans="1:8" x14ac:dyDescent="0.35">
      <c r="A11" s="109">
        <v>45782.129606481481</v>
      </c>
      <c r="B11" s="19" t="s">
        <v>418</v>
      </c>
      <c r="C11" s="109">
        <v>45782.129606481481</v>
      </c>
      <c r="D11" s="110"/>
      <c r="E11" s="110">
        <v>12792</v>
      </c>
      <c r="F11" s="19" t="s">
        <v>555</v>
      </c>
      <c r="G11" s="19" t="s">
        <v>9</v>
      </c>
      <c r="H11" s="19"/>
    </row>
    <row r="12" spans="1:8" x14ac:dyDescent="0.35">
      <c r="A12" s="114">
        <v>45782.619386574072</v>
      </c>
      <c r="B12" s="115" t="s">
        <v>353</v>
      </c>
      <c r="C12" s="114">
        <v>45782.619409722225</v>
      </c>
      <c r="D12" s="116">
        <v>283.60000000000002</v>
      </c>
      <c r="E12" s="116"/>
      <c r="F12" s="115" t="s">
        <v>354</v>
      </c>
      <c r="G12" s="108" t="s">
        <v>61</v>
      </c>
      <c r="H12" s="115"/>
    </row>
    <row r="13" spans="1:8" x14ac:dyDescent="0.35">
      <c r="A13" s="114">
        <v>45782.619421296295</v>
      </c>
      <c r="B13" s="115" t="s">
        <v>135</v>
      </c>
      <c r="C13" s="114">
        <v>45782.619432870371</v>
      </c>
      <c r="D13" s="116">
        <v>279.3</v>
      </c>
      <c r="E13" s="116"/>
      <c r="F13" s="115" t="s">
        <v>136</v>
      </c>
      <c r="G13" s="108" t="s">
        <v>61</v>
      </c>
      <c r="H13" s="115"/>
    </row>
    <row r="14" spans="1:8" x14ac:dyDescent="0.35">
      <c r="A14" s="114">
        <v>45782.619409722225</v>
      </c>
      <c r="B14" s="115" t="s">
        <v>93</v>
      </c>
      <c r="C14" s="114">
        <v>45782.619432870371</v>
      </c>
      <c r="D14" s="116">
        <v>367.04</v>
      </c>
      <c r="E14" s="116"/>
      <c r="F14" s="115" t="s">
        <v>94</v>
      </c>
      <c r="G14" s="108" t="s">
        <v>61</v>
      </c>
      <c r="H14" s="115"/>
    </row>
    <row r="15" spans="1:8" x14ac:dyDescent="0.35">
      <c r="A15" s="114">
        <v>45782.619432870371</v>
      </c>
      <c r="B15" s="115" t="s">
        <v>133</v>
      </c>
      <c r="C15" s="114">
        <v>45782.619444444441</v>
      </c>
      <c r="D15" s="116">
        <v>671.2</v>
      </c>
      <c r="E15" s="116"/>
      <c r="F15" s="115" t="s">
        <v>134</v>
      </c>
      <c r="G15" s="108" t="s">
        <v>61</v>
      </c>
      <c r="H15" s="115"/>
    </row>
    <row r="16" spans="1:8" x14ac:dyDescent="0.35">
      <c r="A16" s="114">
        <v>45782.619432870371</v>
      </c>
      <c r="B16" s="115" t="s">
        <v>312</v>
      </c>
      <c r="C16" s="114">
        <v>45782.619456018518</v>
      </c>
      <c r="D16" s="116">
        <v>399.88</v>
      </c>
      <c r="E16" s="116"/>
      <c r="F16" s="115" t="s">
        <v>251</v>
      </c>
      <c r="G16" s="108" t="s">
        <v>61</v>
      </c>
      <c r="H16" s="115"/>
    </row>
    <row r="17" spans="1:8" x14ac:dyDescent="0.35">
      <c r="A17" s="114">
        <v>45782.619444444441</v>
      </c>
      <c r="B17" s="115" t="s">
        <v>131</v>
      </c>
      <c r="C17" s="114">
        <v>45782.619467592594</v>
      </c>
      <c r="D17" s="116">
        <v>556.96</v>
      </c>
      <c r="E17" s="116"/>
      <c r="F17" s="115" t="s">
        <v>132</v>
      </c>
      <c r="G17" s="108" t="s">
        <v>61</v>
      </c>
      <c r="H17" s="115"/>
    </row>
    <row r="18" spans="1:8" x14ac:dyDescent="0.35">
      <c r="A18" s="114">
        <v>45782.619456018518</v>
      </c>
      <c r="B18" s="115" t="s">
        <v>556</v>
      </c>
      <c r="C18" s="114">
        <v>45782.619479166664</v>
      </c>
      <c r="D18" s="116">
        <v>265.48</v>
      </c>
      <c r="E18" s="116"/>
      <c r="F18" s="115" t="s">
        <v>545</v>
      </c>
      <c r="G18" s="108" t="s">
        <v>61</v>
      </c>
      <c r="H18" s="115"/>
    </row>
    <row r="19" spans="1:8" x14ac:dyDescent="0.35">
      <c r="A19" s="114">
        <v>45782.619467592594</v>
      </c>
      <c r="B19" s="115" t="s">
        <v>348</v>
      </c>
      <c r="C19" s="114">
        <v>45782.619490740741</v>
      </c>
      <c r="D19" s="116">
        <v>430.96</v>
      </c>
      <c r="E19" s="116"/>
      <c r="F19" s="115" t="s">
        <v>349</v>
      </c>
      <c r="G19" s="108" t="s">
        <v>61</v>
      </c>
      <c r="H19" s="115"/>
    </row>
    <row r="20" spans="1:8" x14ac:dyDescent="0.35">
      <c r="A20" s="114">
        <v>45782.619490740741</v>
      </c>
      <c r="B20" s="115" t="s">
        <v>127</v>
      </c>
      <c r="C20" s="114">
        <v>45782.619525462964</v>
      </c>
      <c r="D20" s="116">
        <v>282.07</v>
      </c>
      <c r="E20" s="116"/>
      <c r="F20" s="115" t="s">
        <v>128</v>
      </c>
      <c r="G20" s="108" t="s">
        <v>61</v>
      </c>
      <c r="H20" s="115"/>
    </row>
    <row r="21" spans="1:8" x14ac:dyDescent="0.35">
      <c r="A21" s="114">
        <v>45782.619490740741</v>
      </c>
      <c r="B21" s="115" t="s">
        <v>129</v>
      </c>
      <c r="C21" s="114">
        <v>45782.619525462964</v>
      </c>
      <c r="D21" s="116">
        <v>501.88</v>
      </c>
      <c r="E21" s="116"/>
      <c r="F21" s="115" t="s">
        <v>130</v>
      </c>
      <c r="G21" s="108" t="s">
        <v>61</v>
      </c>
      <c r="H21" s="115"/>
    </row>
    <row r="22" spans="1:8" x14ac:dyDescent="0.35">
      <c r="A22" s="114">
        <v>45782.619513888887</v>
      </c>
      <c r="B22" s="115" t="s">
        <v>125</v>
      </c>
      <c r="C22" s="114">
        <v>45782.619537037041</v>
      </c>
      <c r="D22" s="116">
        <v>330.62</v>
      </c>
      <c r="E22" s="116"/>
      <c r="F22" s="115" t="s">
        <v>126</v>
      </c>
      <c r="G22" s="108" t="s">
        <v>61</v>
      </c>
      <c r="H22" s="115"/>
    </row>
    <row r="23" spans="1:8" x14ac:dyDescent="0.35">
      <c r="A23" s="114">
        <v>45782.619525462964</v>
      </c>
      <c r="B23" s="115" t="s">
        <v>123</v>
      </c>
      <c r="C23" s="114">
        <v>45782.61954861111</v>
      </c>
      <c r="D23" s="116">
        <v>606.94000000000005</v>
      </c>
      <c r="E23" s="116"/>
      <c r="F23" s="115" t="s">
        <v>124</v>
      </c>
      <c r="G23" s="108" t="s">
        <v>61</v>
      </c>
      <c r="H23" s="115"/>
    </row>
    <row r="24" spans="1:8" x14ac:dyDescent="0.35">
      <c r="A24" s="114">
        <v>45782.619537037041</v>
      </c>
      <c r="B24" s="115" t="s">
        <v>121</v>
      </c>
      <c r="C24" s="114">
        <v>45782.619560185187</v>
      </c>
      <c r="D24" s="116">
        <v>169.97</v>
      </c>
      <c r="E24" s="116"/>
      <c r="F24" s="115" t="s">
        <v>122</v>
      </c>
      <c r="G24" s="108" t="s">
        <v>61</v>
      </c>
      <c r="H24" s="115"/>
    </row>
    <row r="25" spans="1:8" x14ac:dyDescent="0.35">
      <c r="A25" s="114">
        <v>45782.61954861111</v>
      </c>
      <c r="B25" s="115" t="s">
        <v>486</v>
      </c>
      <c r="C25" s="114">
        <v>45782.619571759256</v>
      </c>
      <c r="D25" s="116">
        <v>642.64</v>
      </c>
      <c r="E25" s="116"/>
      <c r="F25" s="115" t="s">
        <v>487</v>
      </c>
      <c r="G25" s="108" t="s">
        <v>61</v>
      </c>
      <c r="H25" s="115"/>
    </row>
    <row r="26" spans="1:8" x14ac:dyDescent="0.35">
      <c r="A26" s="114">
        <v>45782.619571759256</v>
      </c>
      <c r="B26" s="115" t="s">
        <v>117</v>
      </c>
      <c r="C26" s="114">
        <v>45782.61959490741</v>
      </c>
      <c r="D26" s="116">
        <v>457</v>
      </c>
      <c r="E26" s="116"/>
      <c r="F26" s="115" t="s">
        <v>118</v>
      </c>
      <c r="G26" s="108" t="s">
        <v>61</v>
      </c>
      <c r="H26" s="115"/>
    </row>
    <row r="27" spans="1:8" x14ac:dyDescent="0.35">
      <c r="A27" s="114">
        <v>45782.619571759256</v>
      </c>
      <c r="B27" s="115" t="s">
        <v>119</v>
      </c>
      <c r="C27" s="114">
        <v>45782.61959490741</v>
      </c>
      <c r="D27" s="116">
        <v>494.94</v>
      </c>
      <c r="E27" s="116"/>
      <c r="F27" s="115" t="s">
        <v>120</v>
      </c>
      <c r="G27" s="108" t="s">
        <v>61</v>
      </c>
      <c r="H27" s="115"/>
    </row>
    <row r="28" spans="1:8" x14ac:dyDescent="0.35">
      <c r="A28" s="114">
        <v>45782.619583333333</v>
      </c>
      <c r="B28" s="115" t="s">
        <v>113</v>
      </c>
      <c r="C28" s="114">
        <v>45782.619618055556</v>
      </c>
      <c r="D28" s="116">
        <v>190.28</v>
      </c>
      <c r="E28" s="116"/>
      <c r="F28" s="115" t="s">
        <v>114</v>
      </c>
      <c r="G28" s="108" t="s">
        <v>61</v>
      </c>
      <c r="H28" s="115"/>
    </row>
    <row r="29" spans="1:8" x14ac:dyDescent="0.35">
      <c r="A29" s="114">
        <v>45782.619606481479</v>
      </c>
      <c r="B29" s="115" t="s">
        <v>109</v>
      </c>
      <c r="C29" s="114">
        <v>45782.619629629633</v>
      </c>
      <c r="D29" s="116">
        <v>868.56</v>
      </c>
      <c r="E29" s="116"/>
      <c r="F29" s="115" t="s">
        <v>110</v>
      </c>
      <c r="G29" s="108" t="s">
        <v>61</v>
      </c>
      <c r="H29" s="115"/>
    </row>
    <row r="30" spans="1:8" x14ac:dyDescent="0.35">
      <c r="A30" s="114">
        <v>45782.619606481479</v>
      </c>
      <c r="B30" s="115" t="s">
        <v>103</v>
      </c>
      <c r="C30" s="114">
        <v>45782.619629629633</v>
      </c>
      <c r="D30" s="116">
        <v>399.88</v>
      </c>
      <c r="E30" s="116"/>
      <c r="F30" s="115" t="s">
        <v>104</v>
      </c>
      <c r="G30" s="108" t="s">
        <v>61</v>
      </c>
      <c r="H30" s="115"/>
    </row>
    <row r="31" spans="1:8" x14ac:dyDescent="0.35">
      <c r="A31" s="114">
        <v>45782.61959490741</v>
      </c>
      <c r="B31" s="115" t="s">
        <v>390</v>
      </c>
      <c r="C31" s="114">
        <v>45782.619629629633</v>
      </c>
      <c r="D31" s="116">
        <v>660.49</v>
      </c>
      <c r="E31" s="116"/>
      <c r="F31" s="115" t="s">
        <v>373</v>
      </c>
      <c r="G31" s="108" t="s">
        <v>61</v>
      </c>
      <c r="H31" s="115"/>
    </row>
    <row r="32" spans="1:8" x14ac:dyDescent="0.35">
      <c r="A32" s="114">
        <v>45782.619629629633</v>
      </c>
      <c r="B32" s="115" t="s">
        <v>557</v>
      </c>
      <c r="C32" s="114">
        <v>45782.619641203702</v>
      </c>
      <c r="D32" s="116">
        <v>278.5</v>
      </c>
      <c r="E32" s="116"/>
      <c r="F32" s="115" t="s">
        <v>558</v>
      </c>
      <c r="G32" s="108" t="s">
        <v>61</v>
      </c>
      <c r="H32" s="115"/>
    </row>
    <row r="33" spans="1:8" x14ac:dyDescent="0.35">
      <c r="A33" s="114">
        <v>45782.619629629633</v>
      </c>
      <c r="B33" s="115" t="s">
        <v>139</v>
      </c>
      <c r="C33" s="114">
        <v>45782.619652777779</v>
      </c>
      <c r="D33" s="116">
        <v>397.86</v>
      </c>
      <c r="E33" s="116"/>
      <c r="F33" s="115" t="s">
        <v>140</v>
      </c>
      <c r="G33" s="108" t="s">
        <v>61</v>
      </c>
      <c r="H33" s="115"/>
    </row>
    <row r="34" spans="1:8" x14ac:dyDescent="0.35">
      <c r="A34" s="114">
        <v>45782.619652777779</v>
      </c>
      <c r="B34" s="115" t="s">
        <v>385</v>
      </c>
      <c r="C34" s="114">
        <v>45782.619664351849</v>
      </c>
      <c r="D34" s="116">
        <v>445.58</v>
      </c>
      <c r="E34" s="116"/>
      <c r="F34" s="115" t="s">
        <v>372</v>
      </c>
      <c r="G34" s="108" t="s">
        <v>61</v>
      </c>
      <c r="H34" s="115"/>
    </row>
    <row r="35" spans="1:8" x14ac:dyDescent="0.35">
      <c r="A35" s="103">
        <v>45781.876956018517</v>
      </c>
      <c r="B35" s="15" t="s">
        <v>559</v>
      </c>
      <c r="C35" s="103">
        <v>45782.658495370371</v>
      </c>
      <c r="D35" s="104">
        <v>4.4400000000000004</v>
      </c>
      <c r="E35" s="104"/>
      <c r="F35" s="80"/>
      <c r="G35" s="105" t="s">
        <v>154</v>
      </c>
      <c r="H35" s="15"/>
    </row>
    <row r="36" spans="1:8" x14ac:dyDescent="0.35">
      <c r="A36" s="103">
        <v>45782.658495370371</v>
      </c>
      <c r="B36" s="15" t="s">
        <v>88</v>
      </c>
      <c r="C36" s="103">
        <v>45782.658506944441</v>
      </c>
      <c r="D36" s="104">
        <v>0.09</v>
      </c>
      <c r="E36" s="104"/>
      <c r="F36" s="80" t="s">
        <v>560</v>
      </c>
      <c r="G36" s="105" t="s">
        <v>8</v>
      </c>
      <c r="H36" s="15"/>
    </row>
    <row r="37" spans="1:8" x14ac:dyDescent="0.35">
      <c r="A37" s="109">
        <v>45783.130219907405</v>
      </c>
      <c r="B37" s="19" t="s">
        <v>168</v>
      </c>
      <c r="C37" s="109">
        <v>45783.130219907405</v>
      </c>
      <c r="D37" s="110"/>
      <c r="E37" s="110">
        <v>11904</v>
      </c>
      <c r="F37" s="19" t="s">
        <v>561</v>
      </c>
      <c r="G37" s="19" t="s">
        <v>9</v>
      </c>
      <c r="H37" s="19"/>
    </row>
    <row r="38" spans="1:8" x14ac:dyDescent="0.35">
      <c r="A38" s="109">
        <v>45783.41333333333</v>
      </c>
      <c r="B38" s="19" t="s">
        <v>562</v>
      </c>
      <c r="C38" s="109">
        <v>45783.41333333333</v>
      </c>
      <c r="D38" s="110"/>
      <c r="E38" s="110">
        <v>8640</v>
      </c>
      <c r="F38" s="19" t="s">
        <v>563</v>
      </c>
      <c r="G38" s="19" t="s">
        <v>9</v>
      </c>
      <c r="H38" s="19"/>
    </row>
    <row r="39" spans="1:8" x14ac:dyDescent="0.35">
      <c r="A39" s="109">
        <v>45783.620659722219</v>
      </c>
      <c r="B39" s="19" t="s">
        <v>164</v>
      </c>
      <c r="C39" s="109">
        <v>45783.620659722219</v>
      </c>
      <c r="D39" s="110"/>
      <c r="E39" s="110">
        <v>13356</v>
      </c>
      <c r="F39" s="19" t="s">
        <v>564</v>
      </c>
      <c r="G39" s="19" t="s">
        <v>9</v>
      </c>
      <c r="H39" s="19"/>
    </row>
    <row r="40" spans="1:8" x14ac:dyDescent="0.35">
      <c r="A40" s="103">
        <v>45782.059050925927</v>
      </c>
      <c r="B40" s="15" t="s">
        <v>565</v>
      </c>
      <c r="C40" s="103">
        <v>45783.65152777778</v>
      </c>
      <c r="D40" s="104">
        <v>44.88</v>
      </c>
      <c r="E40" s="104"/>
      <c r="F40" s="80"/>
      <c r="G40" s="105" t="s">
        <v>176</v>
      </c>
      <c r="H40" s="15"/>
    </row>
    <row r="41" spans="1:8" x14ac:dyDescent="0.35">
      <c r="A41" s="114">
        <v>45784.399826388886</v>
      </c>
      <c r="B41" s="115" t="s">
        <v>343</v>
      </c>
      <c r="C41" s="114">
        <v>45784.39984953704</v>
      </c>
      <c r="D41" s="116">
        <v>1599.99</v>
      </c>
      <c r="E41" s="116"/>
      <c r="F41" s="115" t="s">
        <v>566</v>
      </c>
      <c r="G41" s="117" t="s">
        <v>12</v>
      </c>
      <c r="H41" s="115"/>
    </row>
    <row r="42" spans="1:8" x14ac:dyDescent="0.35">
      <c r="A42" s="114">
        <v>45784.400011574071</v>
      </c>
      <c r="B42" s="115" t="s">
        <v>567</v>
      </c>
      <c r="C42" s="114">
        <v>45784.400034722225</v>
      </c>
      <c r="D42" s="116">
        <v>475.21</v>
      </c>
      <c r="E42" s="116"/>
      <c r="F42" s="115" t="s">
        <v>568</v>
      </c>
      <c r="G42" s="117" t="s">
        <v>12</v>
      </c>
      <c r="H42" s="115"/>
    </row>
    <row r="43" spans="1:8" x14ac:dyDescent="0.35">
      <c r="A43" s="114">
        <v>45784.400335648148</v>
      </c>
      <c r="B43" s="115" t="s">
        <v>569</v>
      </c>
      <c r="C43" s="114">
        <v>45784.400347222225</v>
      </c>
      <c r="D43" s="116">
        <v>448.98</v>
      </c>
      <c r="E43" s="116"/>
      <c r="F43" s="115" t="s">
        <v>570</v>
      </c>
      <c r="G43" s="117" t="s">
        <v>12</v>
      </c>
      <c r="H43" s="115"/>
    </row>
    <row r="44" spans="1:8" x14ac:dyDescent="0.35">
      <c r="A44" s="103">
        <v>45784.50409722222</v>
      </c>
      <c r="B44" s="15" t="s">
        <v>205</v>
      </c>
      <c r="C44" s="103">
        <v>45785.175543981481</v>
      </c>
      <c r="D44" s="104">
        <v>33.799999999999997</v>
      </c>
      <c r="E44" s="104"/>
      <c r="F44" s="80"/>
      <c r="G44" s="105" t="s">
        <v>14</v>
      </c>
      <c r="H44" s="15"/>
    </row>
    <row r="45" spans="1:8" x14ac:dyDescent="0.35">
      <c r="A45" s="109">
        <v>45785.283356481479</v>
      </c>
      <c r="B45" s="19" t="s">
        <v>192</v>
      </c>
      <c r="C45" s="109">
        <v>45785.283356481479</v>
      </c>
      <c r="D45" s="110"/>
      <c r="E45" s="110">
        <v>158.4</v>
      </c>
      <c r="F45" s="19" t="s">
        <v>571</v>
      </c>
      <c r="G45" s="19" t="s">
        <v>9</v>
      </c>
      <c r="H45" s="19"/>
    </row>
    <row r="46" spans="1:8" x14ac:dyDescent="0.35">
      <c r="A46" s="109">
        <v>45785.284560185188</v>
      </c>
      <c r="B46" s="19" t="s">
        <v>192</v>
      </c>
      <c r="C46" s="109">
        <v>45785.284560185188</v>
      </c>
      <c r="D46" s="110"/>
      <c r="E46" s="110">
        <v>14391</v>
      </c>
      <c r="F46" s="19" t="s">
        <v>572</v>
      </c>
      <c r="G46" s="19" t="s">
        <v>9</v>
      </c>
      <c r="H46" s="19"/>
    </row>
    <row r="47" spans="1:8" x14ac:dyDescent="0.35">
      <c r="A47" s="109">
        <v>45785.284849537034</v>
      </c>
      <c r="B47" s="19" t="s">
        <v>192</v>
      </c>
      <c r="C47" s="109">
        <v>45785.284849537034</v>
      </c>
      <c r="D47" s="110"/>
      <c r="E47" s="110">
        <v>1188</v>
      </c>
      <c r="F47" s="19" t="s">
        <v>573</v>
      </c>
      <c r="G47" s="19" t="s">
        <v>9</v>
      </c>
      <c r="H47" s="19"/>
    </row>
    <row r="48" spans="1:8" x14ac:dyDescent="0.35">
      <c r="A48" s="109">
        <v>45785.286631944444</v>
      </c>
      <c r="B48" s="19" t="s">
        <v>172</v>
      </c>
      <c r="C48" s="109">
        <v>45785.286631944444</v>
      </c>
      <c r="D48" s="110"/>
      <c r="E48" s="110">
        <v>12600</v>
      </c>
      <c r="F48" s="19" t="s">
        <v>574</v>
      </c>
      <c r="G48" s="19" t="s">
        <v>9</v>
      </c>
      <c r="H48" s="19"/>
    </row>
    <row r="49" spans="1:8" x14ac:dyDescent="0.35">
      <c r="A49" s="109">
        <v>45787.000243055554</v>
      </c>
      <c r="B49" s="19" t="s">
        <v>174</v>
      </c>
      <c r="C49" s="109">
        <v>45787.000243055554</v>
      </c>
      <c r="D49" s="110"/>
      <c r="E49" s="110">
        <v>7920</v>
      </c>
      <c r="F49" s="19" t="s">
        <v>575</v>
      </c>
      <c r="G49" s="19" t="s">
        <v>9</v>
      </c>
      <c r="H49" s="19"/>
    </row>
    <row r="50" spans="1:8" x14ac:dyDescent="0.35">
      <c r="A50" s="103">
        <v>45787.168009259258</v>
      </c>
      <c r="B50" s="15" t="s">
        <v>198</v>
      </c>
      <c r="C50" s="103">
        <v>45787.488113425927</v>
      </c>
      <c r="D50" s="104">
        <v>22.99</v>
      </c>
      <c r="E50" s="104"/>
      <c r="F50" s="80"/>
      <c r="G50" s="105" t="s">
        <v>749</v>
      </c>
      <c r="H50" s="15"/>
    </row>
    <row r="51" spans="1:8" x14ac:dyDescent="0.35">
      <c r="A51" s="103">
        <v>45788.738518518519</v>
      </c>
      <c r="B51" s="15" t="s">
        <v>576</v>
      </c>
      <c r="C51" s="103">
        <v>45789.321111111109</v>
      </c>
      <c r="D51" s="104">
        <v>85.75</v>
      </c>
      <c r="E51" s="104"/>
      <c r="F51" s="80"/>
      <c r="G51" s="105" t="s">
        <v>14</v>
      </c>
      <c r="H51" s="15"/>
    </row>
    <row r="52" spans="1:8" x14ac:dyDescent="0.35">
      <c r="A52" s="103">
        <v>45789.321111111109</v>
      </c>
      <c r="B52" s="15" t="s">
        <v>88</v>
      </c>
      <c r="C52" s="103">
        <v>45789.321122685185</v>
      </c>
      <c r="D52" s="104">
        <v>0.86</v>
      </c>
      <c r="E52" s="104"/>
      <c r="F52" s="80" t="s">
        <v>145</v>
      </c>
      <c r="G52" s="105" t="s">
        <v>8</v>
      </c>
      <c r="H52" s="15"/>
    </row>
    <row r="53" spans="1:8" x14ac:dyDescent="0.35">
      <c r="A53" s="111">
        <v>45789.341122685182</v>
      </c>
      <c r="B53" s="22" t="s">
        <v>233</v>
      </c>
      <c r="C53" s="111">
        <v>45789.341134259259</v>
      </c>
      <c r="D53" s="112">
        <v>4240.8</v>
      </c>
      <c r="E53" s="112"/>
      <c r="F53" s="22" t="s">
        <v>577</v>
      </c>
      <c r="G53" s="22" t="s">
        <v>10</v>
      </c>
      <c r="H53" s="22"/>
    </row>
    <row r="54" spans="1:8" x14ac:dyDescent="0.35">
      <c r="A54" s="103">
        <v>45789.341921296298</v>
      </c>
      <c r="B54" s="15" t="s">
        <v>578</v>
      </c>
      <c r="C54" s="103">
        <v>45789.341944444444</v>
      </c>
      <c r="D54" s="104">
        <v>784.8</v>
      </c>
      <c r="E54" s="104"/>
      <c r="F54" s="80" t="s">
        <v>579</v>
      </c>
      <c r="G54" s="105" t="s">
        <v>188</v>
      </c>
      <c r="H54" s="15"/>
    </row>
    <row r="55" spans="1:8" x14ac:dyDescent="0.35">
      <c r="A55" s="103">
        <v>45790.662928240738</v>
      </c>
      <c r="B55" s="15" t="s">
        <v>88</v>
      </c>
      <c r="C55" s="103">
        <v>45790.662928240738</v>
      </c>
      <c r="D55" s="104">
        <v>5</v>
      </c>
      <c r="E55" s="104"/>
      <c r="F55" s="80" t="s">
        <v>89</v>
      </c>
      <c r="G55" s="105" t="s">
        <v>8</v>
      </c>
      <c r="H55" s="15"/>
    </row>
    <row r="56" spans="1:8" x14ac:dyDescent="0.35">
      <c r="A56" s="111">
        <v>45790.662916666668</v>
      </c>
      <c r="B56" s="22" t="s">
        <v>90</v>
      </c>
      <c r="C56" s="111">
        <v>45790.662928240738</v>
      </c>
      <c r="D56" s="112">
        <v>11760</v>
      </c>
      <c r="E56" s="112"/>
      <c r="F56" s="22" t="s">
        <v>580</v>
      </c>
      <c r="G56" s="22" t="s">
        <v>90</v>
      </c>
      <c r="H56" s="22"/>
    </row>
    <row r="57" spans="1:8" x14ac:dyDescent="0.35">
      <c r="A57" s="103">
        <v>45790.663946759261</v>
      </c>
      <c r="B57" s="15" t="s">
        <v>88</v>
      </c>
      <c r="C57" s="103">
        <v>45790.663946759261</v>
      </c>
      <c r="D57" s="104">
        <v>5</v>
      </c>
      <c r="E57" s="104"/>
      <c r="F57" s="80" t="s">
        <v>89</v>
      </c>
      <c r="G57" s="105" t="s">
        <v>8</v>
      </c>
      <c r="H57" s="15"/>
    </row>
    <row r="58" spans="1:8" x14ac:dyDescent="0.35">
      <c r="A58" s="111">
        <v>45790.663946759261</v>
      </c>
      <c r="B58" s="22" t="s">
        <v>90</v>
      </c>
      <c r="C58" s="111">
        <v>45790.663946759261</v>
      </c>
      <c r="D58" s="112">
        <v>10710</v>
      </c>
      <c r="E58" s="112"/>
      <c r="F58" s="22" t="s">
        <v>581</v>
      </c>
      <c r="G58" s="22" t="s">
        <v>90</v>
      </c>
      <c r="H58" s="22"/>
    </row>
    <row r="59" spans="1:8" x14ac:dyDescent="0.35">
      <c r="A59" s="103">
        <v>45791.110821759263</v>
      </c>
      <c r="B59" s="15" t="s">
        <v>582</v>
      </c>
      <c r="C59" s="103">
        <v>45792.058900462966</v>
      </c>
      <c r="D59" s="104">
        <v>14.04</v>
      </c>
      <c r="E59" s="104"/>
      <c r="F59" s="80"/>
      <c r="G59" s="105" t="s">
        <v>176</v>
      </c>
      <c r="H59" s="15"/>
    </row>
    <row r="60" spans="1:8" x14ac:dyDescent="0.35">
      <c r="A60" s="109">
        <v>45792.129328703704</v>
      </c>
      <c r="B60" s="19" t="s">
        <v>216</v>
      </c>
      <c r="C60" s="109">
        <v>45792.129328703704</v>
      </c>
      <c r="D60" s="110"/>
      <c r="E60" s="110">
        <v>12312</v>
      </c>
      <c r="F60" s="19" t="s">
        <v>583</v>
      </c>
      <c r="G60" s="19" t="s">
        <v>9</v>
      </c>
      <c r="H60" s="19"/>
    </row>
    <row r="61" spans="1:8" x14ac:dyDescent="0.35">
      <c r="A61" s="109">
        <v>45792.129340277781</v>
      </c>
      <c r="B61" s="19" t="s">
        <v>214</v>
      </c>
      <c r="C61" s="109">
        <v>45792.129340277781</v>
      </c>
      <c r="D61" s="110"/>
      <c r="E61" s="110">
        <v>11016</v>
      </c>
      <c r="F61" s="19" t="s">
        <v>215</v>
      </c>
      <c r="G61" s="19" t="s">
        <v>9</v>
      </c>
      <c r="H61" s="19"/>
    </row>
    <row r="62" spans="1:8" x14ac:dyDescent="0.35">
      <c r="A62" s="103">
        <v>45792.223460648151</v>
      </c>
      <c r="B62" s="15" t="s">
        <v>206</v>
      </c>
      <c r="C62" s="103">
        <v>45792.223460648151</v>
      </c>
      <c r="D62" s="104">
        <v>2</v>
      </c>
      <c r="E62" s="104"/>
      <c r="F62" s="80"/>
      <c r="G62" s="105" t="s">
        <v>14</v>
      </c>
      <c r="H62" s="15"/>
    </row>
    <row r="63" spans="1:8" x14ac:dyDescent="0.35">
      <c r="A63" s="109">
        <v>45792.284016203703</v>
      </c>
      <c r="B63" s="19" t="s">
        <v>207</v>
      </c>
      <c r="C63" s="109">
        <v>45792.284016203703</v>
      </c>
      <c r="D63" s="110"/>
      <c r="E63" s="110">
        <v>13392</v>
      </c>
      <c r="F63" s="19" t="s">
        <v>584</v>
      </c>
      <c r="G63" s="19" t="s">
        <v>9</v>
      </c>
      <c r="H63" s="19"/>
    </row>
    <row r="64" spans="1:8" x14ac:dyDescent="0.35">
      <c r="A64" s="109">
        <v>45792.355254629627</v>
      </c>
      <c r="B64" s="19" t="s">
        <v>179</v>
      </c>
      <c r="C64" s="109">
        <v>45792.355254629627</v>
      </c>
      <c r="D64" s="110"/>
      <c r="E64" s="110">
        <v>11340</v>
      </c>
      <c r="F64" s="19" t="s">
        <v>585</v>
      </c>
      <c r="G64" s="19" t="s">
        <v>9</v>
      </c>
      <c r="H64" s="19"/>
    </row>
    <row r="65" spans="1:8" x14ac:dyDescent="0.35">
      <c r="A65" s="109">
        <v>45792.434699074074</v>
      </c>
      <c r="B65" s="19" t="s">
        <v>340</v>
      </c>
      <c r="C65" s="109">
        <v>45792.434699074074</v>
      </c>
      <c r="D65" s="110"/>
      <c r="E65" s="110">
        <v>15372</v>
      </c>
      <c r="F65" s="19" t="s">
        <v>586</v>
      </c>
      <c r="G65" s="19" t="s">
        <v>9</v>
      </c>
      <c r="H65" s="19"/>
    </row>
    <row r="66" spans="1:8" x14ac:dyDescent="0.35">
      <c r="A66" s="109">
        <v>45792.434687499997</v>
      </c>
      <c r="B66" s="19" t="s">
        <v>340</v>
      </c>
      <c r="C66" s="109">
        <v>45792.434699074074</v>
      </c>
      <c r="D66" s="110"/>
      <c r="E66" s="110">
        <v>16380</v>
      </c>
      <c r="F66" s="19" t="s">
        <v>587</v>
      </c>
      <c r="G66" s="19" t="s">
        <v>9</v>
      </c>
      <c r="H66" s="19"/>
    </row>
    <row r="67" spans="1:8" x14ac:dyDescent="0.35">
      <c r="A67" s="103">
        <v>45792.486921296295</v>
      </c>
      <c r="B67" s="15" t="s">
        <v>205</v>
      </c>
      <c r="C67" s="103">
        <v>45793.181006944447</v>
      </c>
      <c r="D67" s="104">
        <v>32.799999999999997</v>
      </c>
      <c r="E67" s="104"/>
      <c r="F67" s="80"/>
      <c r="G67" s="105" t="s">
        <v>14</v>
      </c>
      <c r="H67" s="15"/>
    </row>
    <row r="68" spans="1:8" x14ac:dyDescent="0.35">
      <c r="A68" s="127">
        <v>45793.246979166666</v>
      </c>
      <c r="B68" s="13" t="s">
        <v>212</v>
      </c>
      <c r="C68" s="127">
        <v>45793.246979166666</v>
      </c>
      <c r="D68" s="128">
        <v>106060</v>
      </c>
      <c r="E68" s="128"/>
      <c r="F68" s="13" t="s">
        <v>588</v>
      </c>
      <c r="G68" s="13" t="s">
        <v>16</v>
      </c>
      <c r="H68" s="13"/>
    </row>
    <row r="69" spans="1:8" x14ac:dyDescent="0.35">
      <c r="A69" s="109">
        <v>45793.294988425929</v>
      </c>
      <c r="B69" s="19" t="s">
        <v>218</v>
      </c>
      <c r="C69" s="109">
        <v>45793.294988425929</v>
      </c>
      <c r="D69" s="110"/>
      <c r="E69" s="110">
        <v>13104</v>
      </c>
      <c r="F69" s="19" t="s">
        <v>589</v>
      </c>
      <c r="G69" s="19" t="s">
        <v>9</v>
      </c>
      <c r="H69" s="19"/>
    </row>
    <row r="70" spans="1:8" x14ac:dyDescent="0.35">
      <c r="A70" s="109">
        <v>45793.534409722219</v>
      </c>
      <c r="B70" s="19" t="s">
        <v>164</v>
      </c>
      <c r="C70" s="109">
        <v>45793.534409722219</v>
      </c>
      <c r="D70" s="110"/>
      <c r="E70" s="110">
        <v>404.4</v>
      </c>
      <c r="F70" s="19" t="s">
        <v>590</v>
      </c>
      <c r="G70" s="19" t="s">
        <v>9</v>
      </c>
      <c r="H70" s="19"/>
    </row>
    <row r="71" spans="1:8" x14ac:dyDescent="0.35">
      <c r="A71" s="109">
        <v>45793.53466435185</v>
      </c>
      <c r="B71" s="19" t="s">
        <v>164</v>
      </c>
      <c r="C71" s="109">
        <v>45793.53466435185</v>
      </c>
      <c r="D71" s="110"/>
      <c r="E71" s="110">
        <v>1086</v>
      </c>
      <c r="F71" s="19" t="s">
        <v>591</v>
      </c>
      <c r="G71" s="19" t="s">
        <v>9</v>
      </c>
      <c r="H71" s="19"/>
    </row>
    <row r="72" spans="1:8" x14ac:dyDescent="0.35">
      <c r="A72" s="103">
        <v>45794.114548611113</v>
      </c>
      <c r="B72" s="15" t="s">
        <v>147</v>
      </c>
      <c r="C72" s="103">
        <v>45794.329212962963</v>
      </c>
      <c r="D72" s="104">
        <v>13.33</v>
      </c>
      <c r="E72" s="104"/>
      <c r="F72" s="80"/>
      <c r="G72" s="105" t="s">
        <v>57</v>
      </c>
      <c r="H72" s="15"/>
    </row>
    <row r="73" spans="1:8" x14ac:dyDescent="0.35">
      <c r="A73" s="103">
        <v>45792.066921296297</v>
      </c>
      <c r="B73" s="15" t="s">
        <v>220</v>
      </c>
      <c r="C73" s="103">
        <v>45796.081030092595</v>
      </c>
      <c r="D73" s="104">
        <v>16.8</v>
      </c>
      <c r="E73" s="104"/>
      <c r="F73" s="80"/>
      <c r="G73" s="105" t="s">
        <v>75</v>
      </c>
      <c r="H73" s="15"/>
    </row>
    <row r="74" spans="1:8" x14ac:dyDescent="0.35">
      <c r="A74" s="109">
        <v>45796.129189814812</v>
      </c>
      <c r="B74" s="19" t="s">
        <v>192</v>
      </c>
      <c r="C74" s="109">
        <v>45796.129189814812</v>
      </c>
      <c r="D74" s="110"/>
      <c r="E74" s="110">
        <v>2181.6</v>
      </c>
      <c r="F74" s="19"/>
      <c r="G74" s="19" t="s">
        <v>9</v>
      </c>
      <c r="H74" s="19"/>
    </row>
    <row r="75" spans="1:8" x14ac:dyDescent="0.35">
      <c r="A75" s="109">
        <v>45796.285162037035</v>
      </c>
      <c r="B75" s="19" t="s">
        <v>275</v>
      </c>
      <c r="C75" s="109">
        <v>45796.285162037035</v>
      </c>
      <c r="D75" s="110"/>
      <c r="E75" s="110">
        <v>12240</v>
      </c>
      <c r="F75" s="19" t="s">
        <v>592</v>
      </c>
      <c r="G75" s="19" t="s">
        <v>9</v>
      </c>
      <c r="H75" s="19"/>
    </row>
    <row r="76" spans="1:8" x14ac:dyDescent="0.35">
      <c r="A76" s="109">
        <v>45796.289409722223</v>
      </c>
      <c r="B76" s="19" t="s">
        <v>221</v>
      </c>
      <c r="C76" s="109">
        <v>45796.289409722223</v>
      </c>
      <c r="D76" s="110"/>
      <c r="E76" s="110">
        <v>9900</v>
      </c>
      <c r="F76" s="19"/>
      <c r="G76" s="19" t="s">
        <v>9</v>
      </c>
      <c r="H76" s="19"/>
    </row>
    <row r="77" spans="1:8" x14ac:dyDescent="0.35">
      <c r="A77" s="114">
        <v>45797.240972222222</v>
      </c>
      <c r="B77" s="115" t="s">
        <v>222</v>
      </c>
      <c r="C77" s="114">
        <v>45797.240972222222</v>
      </c>
      <c r="D77" s="116">
        <v>2909.1</v>
      </c>
      <c r="E77" s="116"/>
      <c r="F77" s="115"/>
      <c r="G77" s="117" t="s">
        <v>74</v>
      </c>
      <c r="H77" s="115"/>
    </row>
    <row r="78" spans="1:8" x14ac:dyDescent="0.35">
      <c r="A78" s="109">
        <v>45797.320416666669</v>
      </c>
      <c r="B78" s="19" t="s">
        <v>85</v>
      </c>
      <c r="C78" s="109">
        <v>45797.320416666669</v>
      </c>
      <c r="D78" s="110"/>
      <c r="E78" s="110">
        <v>3960</v>
      </c>
      <c r="F78" s="19" t="s">
        <v>593</v>
      </c>
      <c r="G78" s="19" t="s">
        <v>9</v>
      </c>
      <c r="H78" s="19"/>
    </row>
    <row r="79" spans="1:8" x14ac:dyDescent="0.35">
      <c r="A79" s="127">
        <v>45798.237638888888</v>
      </c>
      <c r="B79" s="13" t="s">
        <v>226</v>
      </c>
      <c r="C79" s="127">
        <v>45798.237638888888</v>
      </c>
      <c r="D79" s="128">
        <v>15131</v>
      </c>
      <c r="E79" s="128"/>
      <c r="F79" s="13" t="s">
        <v>594</v>
      </c>
      <c r="G79" s="13" t="s">
        <v>17</v>
      </c>
      <c r="H79" s="13"/>
    </row>
    <row r="80" spans="1:8" x14ac:dyDescent="0.35">
      <c r="A80" s="103">
        <v>45797.30572916667</v>
      </c>
      <c r="B80" s="15" t="s">
        <v>225</v>
      </c>
      <c r="C80" s="103">
        <v>45798.423888888887</v>
      </c>
      <c r="D80" s="104">
        <v>7.53</v>
      </c>
      <c r="E80" s="104"/>
      <c r="F80" s="80" t="s">
        <v>595</v>
      </c>
      <c r="G80" s="105" t="s">
        <v>14</v>
      </c>
      <c r="H80" s="15"/>
    </row>
    <row r="81" spans="1:8" x14ac:dyDescent="0.35">
      <c r="A81" s="111">
        <v>45799.632314814815</v>
      </c>
      <c r="B81" s="22" t="s">
        <v>233</v>
      </c>
      <c r="C81" s="111">
        <v>45799.632337962961</v>
      </c>
      <c r="D81" s="112">
        <v>5022</v>
      </c>
      <c r="E81" s="112"/>
      <c r="F81" s="22" t="s">
        <v>596</v>
      </c>
      <c r="G81" s="22" t="s">
        <v>10</v>
      </c>
      <c r="H81" s="22"/>
    </row>
    <row r="82" spans="1:8" x14ac:dyDescent="0.35">
      <c r="A82" s="111">
        <v>45800.237430555557</v>
      </c>
      <c r="B82" s="22" t="s">
        <v>226</v>
      </c>
      <c r="C82" s="111">
        <v>45800.237430555557</v>
      </c>
      <c r="D82" s="112">
        <v>7872</v>
      </c>
      <c r="E82" s="112"/>
      <c r="F82" s="22" t="s">
        <v>597</v>
      </c>
      <c r="G82" s="22" t="s">
        <v>73</v>
      </c>
      <c r="H82" s="22"/>
    </row>
    <row r="83" spans="1:8" x14ac:dyDescent="0.35">
      <c r="A83" s="103">
        <v>45802.418078703704</v>
      </c>
      <c r="B83" s="15" t="s">
        <v>232</v>
      </c>
      <c r="C83" s="103">
        <v>45803.072604166664</v>
      </c>
      <c r="D83" s="104">
        <v>23.88</v>
      </c>
      <c r="E83" s="104"/>
      <c r="F83" s="80"/>
      <c r="G83" s="105" t="s">
        <v>14</v>
      </c>
      <c r="H83" s="15"/>
    </row>
    <row r="84" spans="1:8" x14ac:dyDescent="0.35">
      <c r="A84" s="127">
        <v>45803.249293981484</v>
      </c>
      <c r="B84" s="13" t="s">
        <v>238</v>
      </c>
      <c r="C84" s="127">
        <v>45803.249293981484</v>
      </c>
      <c r="D84" s="128">
        <v>32127.919999999998</v>
      </c>
      <c r="E84" s="128"/>
      <c r="F84" s="13" t="s">
        <v>598</v>
      </c>
      <c r="G84" s="129" t="s">
        <v>18</v>
      </c>
      <c r="H84" s="13"/>
    </row>
    <row r="85" spans="1:8" x14ac:dyDescent="0.35">
      <c r="A85" s="109">
        <v>45804.131921296299</v>
      </c>
      <c r="B85" s="19" t="s">
        <v>599</v>
      </c>
      <c r="C85" s="109">
        <v>45804.131921296299</v>
      </c>
      <c r="D85" s="110"/>
      <c r="E85" s="110">
        <v>8379.36</v>
      </c>
      <c r="F85" s="19" t="s">
        <v>600</v>
      </c>
      <c r="G85" s="19" t="s">
        <v>9</v>
      </c>
      <c r="H85" s="19"/>
    </row>
    <row r="86" spans="1:8" x14ac:dyDescent="0.35">
      <c r="A86" s="109">
        <v>45804.284942129627</v>
      </c>
      <c r="B86" s="19" t="s">
        <v>159</v>
      </c>
      <c r="C86" s="109">
        <v>45804.284942129627</v>
      </c>
      <c r="D86" s="110"/>
      <c r="E86" s="110">
        <v>12852</v>
      </c>
      <c r="F86" s="19" t="s">
        <v>601</v>
      </c>
      <c r="G86" s="19" t="s">
        <v>9</v>
      </c>
      <c r="H86" s="19"/>
    </row>
    <row r="87" spans="1:8" x14ac:dyDescent="0.35">
      <c r="A87" s="114">
        <v>45804.345243055555</v>
      </c>
      <c r="B87" s="115" t="s">
        <v>602</v>
      </c>
      <c r="C87" s="114">
        <v>45804.34542824074</v>
      </c>
      <c r="D87" s="116">
        <v>223.24</v>
      </c>
      <c r="E87" s="116"/>
      <c r="F87" s="115" t="s">
        <v>603</v>
      </c>
      <c r="G87" s="117" t="s">
        <v>12</v>
      </c>
      <c r="H87" s="115"/>
    </row>
    <row r="88" spans="1:8" x14ac:dyDescent="0.35">
      <c r="A88" s="109">
        <v>45804.580625000002</v>
      </c>
      <c r="B88" s="19" t="s">
        <v>157</v>
      </c>
      <c r="C88" s="109">
        <v>45804.580625000002</v>
      </c>
      <c r="D88" s="110"/>
      <c r="E88" s="110">
        <v>12546</v>
      </c>
      <c r="F88" s="19" t="s">
        <v>604</v>
      </c>
      <c r="G88" s="19" t="s">
        <v>9</v>
      </c>
      <c r="H88" s="19"/>
    </row>
    <row r="89" spans="1:8" x14ac:dyDescent="0.35">
      <c r="A89" s="109">
        <v>45805.128969907404</v>
      </c>
      <c r="B89" s="19" t="s">
        <v>192</v>
      </c>
      <c r="C89" s="109">
        <v>45805.128969907404</v>
      </c>
      <c r="D89" s="110"/>
      <c r="E89" s="110">
        <v>151.19999999999999</v>
      </c>
      <c r="F89" s="19" t="s">
        <v>605</v>
      </c>
      <c r="G89" s="19" t="s">
        <v>9</v>
      </c>
      <c r="H89" s="19"/>
    </row>
    <row r="90" spans="1:8" x14ac:dyDescent="0.35">
      <c r="A90" s="109">
        <v>45805.129120370373</v>
      </c>
      <c r="B90" s="19" t="s">
        <v>460</v>
      </c>
      <c r="C90" s="109">
        <v>45805.129120370373</v>
      </c>
      <c r="D90" s="110"/>
      <c r="E90" s="110">
        <v>15624</v>
      </c>
      <c r="F90" s="19" t="s">
        <v>606</v>
      </c>
      <c r="G90" s="19" t="s">
        <v>9</v>
      </c>
      <c r="H90" s="19"/>
    </row>
    <row r="91" spans="1:8" x14ac:dyDescent="0.35">
      <c r="A91" s="109">
        <v>45805.133217592593</v>
      </c>
      <c r="B91" s="19" t="s">
        <v>304</v>
      </c>
      <c r="C91" s="109">
        <v>45805.133217592593</v>
      </c>
      <c r="D91" s="110"/>
      <c r="E91" s="110">
        <v>18492</v>
      </c>
      <c r="F91" s="19" t="s">
        <v>607</v>
      </c>
      <c r="G91" s="19" t="s">
        <v>9</v>
      </c>
      <c r="H91" s="19"/>
    </row>
    <row r="92" spans="1:8" x14ac:dyDescent="0.35">
      <c r="A92" s="103">
        <v>45805.239629629628</v>
      </c>
      <c r="B92" s="15" t="s">
        <v>268</v>
      </c>
      <c r="C92" s="103">
        <v>45805.239629629628</v>
      </c>
      <c r="D92" s="104">
        <v>38.36</v>
      </c>
      <c r="E92" s="104"/>
      <c r="F92" s="80" t="s">
        <v>269</v>
      </c>
      <c r="G92" s="105" t="s">
        <v>15</v>
      </c>
      <c r="H92" s="15"/>
    </row>
    <row r="93" spans="1:8" x14ac:dyDescent="0.35">
      <c r="A93" s="111">
        <v>45805.242777777778</v>
      </c>
      <c r="B93" s="22" t="s">
        <v>226</v>
      </c>
      <c r="C93" s="111">
        <v>45805.242777777778</v>
      </c>
      <c r="D93" s="112">
        <v>114250</v>
      </c>
      <c r="E93" s="112"/>
      <c r="F93" s="22" t="s">
        <v>608</v>
      </c>
      <c r="G93" s="22" t="s">
        <v>21</v>
      </c>
      <c r="H93" s="22"/>
    </row>
    <row r="94" spans="1:8" x14ac:dyDescent="0.35">
      <c r="A94" s="109">
        <v>45805.372812499998</v>
      </c>
      <c r="B94" s="19" t="s">
        <v>85</v>
      </c>
      <c r="C94" s="109">
        <v>45805.372812499998</v>
      </c>
      <c r="D94" s="110"/>
      <c r="E94" s="110">
        <v>10890</v>
      </c>
      <c r="F94" s="19" t="s">
        <v>609</v>
      </c>
      <c r="G94" s="19" t="s">
        <v>9</v>
      </c>
      <c r="H94" s="19"/>
    </row>
    <row r="95" spans="1:8" x14ac:dyDescent="0.35">
      <c r="A95" s="109">
        <v>45805.373796296299</v>
      </c>
      <c r="B95" s="19" t="s">
        <v>85</v>
      </c>
      <c r="C95" s="109">
        <v>45805.373796296299</v>
      </c>
      <c r="D95" s="110"/>
      <c r="E95" s="110">
        <v>11340</v>
      </c>
      <c r="F95" s="19" t="s">
        <v>610</v>
      </c>
      <c r="G95" s="19" t="s">
        <v>9</v>
      </c>
      <c r="H95" s="19"/>
    </row>
    <row r="96" spans="1:8" x14ac:dyDescent="0.35">
      <c r="A96" s="114">
        <v>45805.379861111112</v>
      </c>
      <c r="B96" s="115" t="s">
        <v>128</v>
      </c>
      <c r="C96" s="114">
        <v>45805.379884259259</v>
      </c>
      <c r="D96" s="116">
        <v>2880.01</v>
      </c>
      <c r="E96" s="116"/>
      <c r="F96" s="115" t="s">
        <v>82</v>
      </c>
      <c r="G96" s="108" t="s">
        <v>13</v>
      </c>
      <c r="H96" s="115"/>
    </row>
    <row r="97" spans="1:8" x14ac:dyDescent="0.35">
      <c r="A97" s="114">
        <v>45805.379849537036</v>
      </c>
      <c r="B97" s="115" t="s">
        <v>259</v>
      </c>
      <c r="C97" s="114">
        <v>45805.379884259259</v>
      </c>
      <c r="D97" s="116">
        <v>4429.99</v>
      </c>
      <c r="E97" s="116"/>
      <c r="F97" s="115" t="s">
        <v>82</v>
      </c>
      <c r="G97" s="108" t="s">
        <v>13</v>
      </c>
      <c r="H97" s="115"/>
    </row>
    <row r="98" spans="1:8" x14ac:dyDescent="0.35">
      <c r="A98" s="114">
        <v>45805.379930555559</v>
      </c>
      <c r="B98" s="115" t="s">
        <v>124</v>
      </c>
      <c r="C98" s="114">
        <v>45805.379976851851</v>
      </c>
      <c r="D98" s="116">
        <v>4534.3500000000004</v>
      </c>
      <c r="E98" s="116"/>
      <c r="F98" s="115" t="s">
        <v>82</v>
      </c>
      <c r="G98" s="108" t="s">
        <v>13</v>
      </c>
      <c r="H98" s="115"/>
    </row>
    <row r="99" spans="1:8" x14ac:dyDescent="0.35">
      <c r="A99" s="114">
        <v>45805.379918981482</v>
      </c>
      <c r="B99" s="115" t="s">
        <v>252</v>
      </c>
      <c r="C99" s="114">
        <v>45805.379976851851</v>
      </c>
      <c r="D99" s="116">
        <v>6068.48</v>
      </c>
      <c r="E99" s="116"/>
      <c r="F99" s="115" t="s">
        <v>82</v>
      </c>
      <c r="G99" s="108" t="s">
        <v>13</v>
      </c>
      <c r="H99" s="115"/>
    </row>
    <row r="100" spans="1:8" x14ac:dyDescent="0.35">
      <c r="A100" s="114">
        <v>45805.379942129628</v>
      </c>
      <c r="B100" s="115" t="s">
        <v>261</v>
      </c>
      <c r="C100" s="114">
        <v>45805.379988425928</v>
      </c>
      <c r="D100" s="116">
        <v>5961.93</v>
      </c>
      <c r="E100" s="116"/>
      <c r="F100" s="115" t="s">
        <v>82</v>
      </c>
      <c r="G100" s="108" t="s">
        <v>13</v>
      </c>
      <c r="H100" s="115"/>
    </row>
    <row r="101" spans="1:8" x14ac:dyDescent="0.35">
      <c r="A101" s="114">
        <v>45805.379988425928</v>
      </c>
      <c r="B101" s="115" t="s">
        <v>118</v>
      </c>
      <c r="C101" s="114">
        <v>45805.380011574074</v>
      </c>
      <c r="D101" s="116">
        <v>5088.9399999999996</v>
      </c>
      <c r="E101" s="116"/>
      <c r="F101" s="115" t="s">
        <v>82</v>
      </c>
      <c r="G101" s="108" t="s">
        <v>13</v>
      </c>
      <c r="H101" s="115"/>
    </row>
    <row r="102" spans="1:8" x14ac:dyDescent="0.35">
      <c r="A102" s="114">
        <v>45805.379976851851</v>
      </c>
      <c r="B102" s="115" t="s">
        <v>474</v>
      </c>
      <c r="C102" s="114">
        <v>45805.380011574074</v>
      </c>
      <c r="D102" s="116">
        <v>4831.22</v>
      </c>
      <c r="E102" s="116"/>
      <c r="F102" s="115" t="s">
        <v>82</v>
      </c>
      <c r="G102" s="108" t="s">
        <v>13</v>
      </c>
      <c r="H102" s="115"/>
    </row>
    <row r="103" spans="1:8" x14ac:dyDescent="0.35">
      <c r="A103" s="114">
        <v>45805.380011574074</v>
      </c>
      <c r="B103" s="115" t="s">
        <v>251</v>
      </c>
      <c r="C103" s="114">
        <v>45805.380023148151</v>
      </c>
      <c r="D103" s="116">
        <v>5399.61</v>
      </c>
      <c r="E103" s="116"/>
      <c r="F103" s="115" t="s">
        <v>82</v>
      </c>
      <c r="G103" s="108" t="s">
        <v>13</v>
      </c>
      <c r="H103" s="115"/>
    </row>
    <row r="104" spans="1:8" x14ac:dyDescent="0.35">
      <c r="A104" s="114">
        <v>45805.38008101852</v>
      </c>
      <c r="B104" s="115" t="s">
        <v>373</v>
      </c>
      <c r="C104" s="114">
        <v>45805.380115740743</v>
      </c>
      <c r="D104" s="116">
        <v>5371.19</v>
      </c>
      <c r="E104" s="116"/>
      <c r="F104" s="115" t="s">
        <v>82</v>
      </c>
      <c r="G104" s="108" t="s">
        <v>13</v>
      </c>
      <c r="H104" s="115"/>
    </row>
    <row r="105" spans="1:8" x14ac:dyDescent="0.35">
      <c r="A105" s="114">
        <v>45805.380127314813</v>
      </c>
      <c r="B105" s="115" t="s">
        <v>367</v>
      </c>
      <c r="C105" s="114">
        <v>45805.380150462966</v>
      </c>
      <c r="D105" s="116">
        <v>5106.8100000000004</v>
      </c>
      <c r="E105" s="116"/>
      <c r="F105" s="115" t="s">
        <v>82</v>
      </c>
      <c r="G105" s="108" t="s">
        <v>13</v>
      </c>
      <c r="H105" s="115"/>
    </row>
    <row r="106" spans="1:8" x14ac:dyDescent="0.35">
      <c r="A106" s="114">
        <v>45805.380486111113</v>
      </c>
      <c r="B106" s="115" t="s">
        <v>545</v>
      </c>
      <c r="C106" s="114">
        <v>45805.380497685182</v>
      </c>
      <c r="D106" s="116">
        <v>4923.04</v>
      </c>
      <c r="E106" s="116"/>
      <c r="F106" s="115" t="s">
        <v>82</v>
      </c>
      <c r="G106" s="108" t="s">
        <v>13</v>
      </c>
      <c r="H106" s="115"/>
    </row>
    <row r="107" spans="1:8" x14ac:dyDescent="0.35">
      <c r="A107" s="114">
        <v>45805.380497685182</v>
      </c>
      <c r="B107" s="115" t="s">
        <v>611</v>
      </c>
      <c r="C107" s="114">
        <v>45805.380509259259</v>
      </c>
      <c r="D107" s="116">
        <v>2366.92</v>
      </c>
      <c r="E107" s="116"/>
      <c r="F107" s="115" t="s">
        <v>82</v>
      </c>
      <c r="G107" s="108" t="s">
        <v>13</v>
      </c>
      <c r="H107" s="115"/>
    </row>
    <row r="108" spans="1:8" x14ac:dyDescent="0.35">
      <c r="A108" s="114">
        <v>45805.380509259259</v>
      </c>
      <c r="B108" s="115" t="s">
        <v>140</v>
      </c>
      <c r="C108" s="114">
        <v>45805.380520833336</v>
      </c>
      <c r="D108" s="116">
        <v>5979.17</v>
      </c>
      <c r="E108" s="116"/>
      <c r="F108" s="115" t="s">
        <v>82</v>
      </c>
      <c r="G108" s="108" t="s">
        <v>13</v>
      </c>
      <c r="H108" s="115"/>
    </row>
    <row r="109" spans="1:8" x14ac:dyDescent="0.35">
      <c r="A109" s="114">
        <v>45805.380532407406</v>
      </c>
      <c r="B109" s="115" t="s">
        <v>612</v>
      </c>
      <c r="C109" s="114">
        <v>45805.380543981482</v>
      </c>
      <c r="D109" s="116">
        <v>3831.62</v>
      </c>
      <c r="E109" s="116"/>
      <c r="F109" s="115" t="s">
        <v>82</v>
      </c>
      <c r="G109" s="108" t="s">
        <v>13</v>
      </c>
      <c r="H109" s="115"/>
    </row>
    <row r="110" spans="1:8" x14ac:dyDescent="0.35">
      <c r="A110" s="114">
        <v>45805.380520833336</v>
      </c>
      <c r="B110" s="115" t="s">
        <v>613</v>
      </c>
      <c r="C110" s="114">
        <v>45805.380543981482</v>
      </c>
      <c r="D110" s="116">
        <v>3799</v>
      </c>
      <c r="E110" s="116"/>
      <c r="F110" s="115" t="s">
        <v>82</v>
      </c>
      <c r="G110" s="108" t="s">
        <v>13</v>
      </c>
      <c r="H110" s="115"/>
    </row>
    <row r="111" spans="1:8" x14ac:dyDescent="0.35">
      <c r="A111" s="114">
        <v>45805.380555555559</v>
      </c>
      <c r="B111" s="115" t="s">
        <v>262</v>
      </c>
      <c r="C111" s="114">
        <v>45805.380567129629</v>
      </c>
      <c r="D111" s="116">
        <v>5130.8900000000003</v>
      </c>
      <c r="E111" s="116"/>
      <c r="F111" s="115" t="s">
        <v>82</v>
      </c>
      <c r="G111" s="108" t="s">
        <v>13</v>
      </c>
      <c r="H111" s="115"/>
    </row>
    <row r="112" spans="1:8" x14ac:dyDescent="0.35">
      <c r="A112" s="114">
        <v>45805.380543981482</v>
      </c>
      <c r="B112" s="115" t="s">
        <v>544</v>
      </c>
      <c r="C112" s="114">
        <v>45805.380567129629</v>
      </c>
      <c r="D112" s="116">
        <v>4288.03</v>
      </c>
      <c r="E112" s="116"/>
      <c r="F112" s="115" t="s">
        <v>82</v>
      </c>
      <c r="G112" s="108" t="s">
        <v>13</v>
      </c>
      <c r="H112" s="115"/>
    </row>
    <row r="113" spans="1:8" x14ac:dyDescent="0.35">
      <c r="A113" s="114">
        <v>45805.380578703705</v>
      </c>
      <c r="B113" s="115" t="s">
        <v>543</v>
      </c>
      <c r="C113" s="114">
        <v>45805.380590277775</v>
      </c>
      <c r="D113" s="116">
        <v>3370.25</v>
      </c>
      <c r="E113" s="116"/>
      <c r="F113" s="115" t="s">
        <v>82</v>
      </c>
      <c r="G113" s="108" t="s">
        <v>13</v>
      </c>
      <c r="H113" s="115"/>
    </row>
    <row r="114" spans="1:8" x14ac:dyDescent="0.35">
      <c r="A114" s="114">
        <v>45805.380567129629</v>
      </c>
      <c r="B114" s="115" t="s">
        <v>114</v>
      </c>
      <c r="C114" s="114">
        <v>45805.380590277775</v>
      </c>
      <c r="D114" s="116">
        <v>5664.17</v>
      </c>
      <c r="E114" s="116"/>
      <c r="F114" s="115" t="s">
        <v>82</v>
      </c>
      <c r="G114" s="108" t="s">
        <v>13</v>
      </c>
      <c r="H114" s="115"/>
    </row>
    <row r="115" spans="1:8" x14ac:dyDescent="0.35">
      <c r="A115" s="114">
        <v>45805.380590277775</v>
      </c>
      <c r="B115" s="115" t="s">
        <v>104</v>
      </c>
      <c r="C115" s="114">
        <v>45805.380613425928</v>
      </c>
      <c r="D115" s="116">
        <v>4330.8599999999997</v>
      </c>
      <c r="E115" s="116"/>
      <c r="F115" s="115" t="s">
        <v>82</v>
      </c>
      <c r="G115" s="108" t="s">
        <v>13</v>
      </c>
      <c r="H115" s="115"/>
    </row>
    <row r="116" spans="1:8" x14ac:dyDescent="0.35">
      <c r="A116" s="114">
        <v>45805.380613425928</v>
      </c>
      <c r="B116" s="115" t="s">
        <v>250</v>
      </c>
      <c r="C116" s="114">
        <v>45805.380624999998</v>
      </c>
      <c r="D116" s="116">
        <v>5393.92</v>
      </c>
      <c r="E116" s="116"/>
      <c r="F116" s="115" t="s">
        <v>82</v>
      </c>
      <c r="G116" s="108" t="s">
        <v>13</v>
      </c>
      <c r="H116" s="115"/>
    </row>
    <row r="117" spans="1:8" x14ac:dyDescent="0.35">
      <c r="A117" s="114">
        <v>45805.380601851852</v>
      </c>
      <c r="B117" s="115" t="s">
        <v>245</v>
      </c>
      <c r="C117" s="114">
        <v>45805.380624999998</v>
      </c>
      <c r="D117" s="116">
        <v>4518.8999999999996</v>
      </c>
      <c r="E117" s="116"/>
      <c r="F117" s="115" t="s">
        <v>82</v>
      </c>
      <c r="G117" s="108" t="s">
        <v>13</v>
      </c>
      <c r="H117" s="115"/>
    </row>
    <row r="118" spans="1:8" x14ac:dyDescent="0.35">
      <c r="A118" s="114">
        <v>45805.380624999998</v>
      </c>
      <c r="B118" s="115" t="s">
        <v>120</v>
      </c>
      <c r="C118" s="114">
        <v>45805.380648148152</v>
      </c>
      <c r="D118" s="116">
        <v>5569.46</v>
      </c>
      <c r="E118" s="116"/>
      <c r="F118" s="115" t="s">
        <v>82</v>
      </c>
      <c r="G118" s="108" t="s">
        <v>13</v>
      </c>
      <c r="H118" s="115"/>
    </row>
    <row r="119" spans="1:8" x14ac:dyDescent="0.35">
      <c r="A119" s="114">
        <v>45805.380648148152</v>
      </c>
      <c r="B119" s="115" t="s">
        <v>249</v>
      </c>
      <c r="C119" s="114">
        <v>45805.380659722221</v>
      </c>
      <c r="D119" s="116">
        <v>4799.4399999999996</v>
      </c>
      <c r="E119" s="116"/>
      <c r="F119" s="115" t="s">
        <v>82</v>
      </c>
      <c r="G119" s="108" t="s">
        <v>13</v>
      </c>
      <c r="H119" s="115"/>
    </row>
    <row r="120" spans="1:8" x14ac:dyDescent="0.35">
      <c r="A120" s="114">
        <v>45805.380636574075</v>
      </c>
      <c r="B120" s="115" t="s">
        <v>264</v>
      </c>
      <c r="C120" s="114">
        <v>45805.380659722221</v>
      </c>
      <c r="D120" s="116">
        <v>4986.76</v>
      </c>
      <c r="E120" s="116"/>
      <c r="F120" s="115" t="s">
        <v>82</v>
      </c>
      <c r="G120" s="108" t="s">
        <v>13</v>
      </c>
      <c r="H120" s="115"/>
    </row>
    <row r="121" spans="1:8" x14ac:dyDescent="0.35">
      <c r="A121" s="114">
        <v>45805.380659722221</v>
      </c>
      <c r="B121" s="115" t="s">
        <v>457</v>
      </c>
      <c r="C121" s="114">
        <v>45805.380671296298</v>
      </c>
      <c r="D121" s="116">
        <v>6449.91</v>
      </c>
      <c r="E121" s="116"/>
      <c r="F121" s="115" t="s">
        <v>82</v>
      </c>
      <c r="G121" s="108" t="s">
        <v>13</v>
      </c>
      <c r="H121" s="115"/>
    </row>
    <row r="122" spans="1:8" x14ac:dyDescent="0.35">
      <c r="A122" s="114">
        <v>45805.380671296298</v>
      </c>
      <c r="B122" s="115" t="s">
        <v>372</v>
      </c>
      <c r="C122" s="114">
        <v>45805.380682870367</v>
      </c>
      <c r="D122" s="116">
        <v>6406.14</v>
      </c>
      <c r="E122" s="116"/>
      <c r="F122" s="115" t="s">
        <v>82</v>
      </c>
      <c r="G122" s="108" t="s">
        <v>13</v>
      </c>
      <c r="H122" s="115"/>
    </row>
    <row r="123" spans="1:8" x14ac:dyDescent="0.35">
      <c r="A123" s="114">
        <v>45805.380682870367</v>
      </c>
      <c r="B123" s="115" t="s">
        <v>122</v>
      </c>
      <c r="C123" s="114">
        <v>45805.380706018521</v>
      </c>
      <c r="D123" s="116">
        <v>4762.7700000000004</v>
      </c>
      <c r="E123" s="116"/>
      <c r="F123" s="115" t="s">
        <v>82</v>
      </c>
      <c r="G123" s="108" t="s">
        <v>13</v>
      </c>
      <c r="H123" s="115"/>
    </row>
    <row r="124" spans="1:8" x14ac:dyDescent="0.35">
      <c r="A124" s="114">
        <v>45805.380694444444</v>
      </c>
      <c r="B124" s="115" t="s">
        <v>243</v>
      </c>
      <c r="C124" s="114">
        <v>45805.38071759259</v>
      </c>
      <c r="D124" s="116">
        <v>6015.23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45805.380706018521</v>
      </c>
      <c r="B125" s="115" t="s">
        <v>126</v>
      </c>
      <c r="C125" s="114">
        <v>45805.380729166667</v>
      </c>
      <c r="D125" s="116">
        <v>4925.17</v>
      </c>
      <c r="E125" s="116"/>
      <c r="F125" s="115" t="s">
        <v>82</v>
      </c>
      <c r="G125" s="108" t="s">
        <v>13</v>
      </c>
      <c r="H125" s="115"/>
    </row>
    <row r="126" spans="1:8" x14ac:dyDescent="0.35">
      <c r="A126" s="114">
        <v>45805.38071759259</v>
      </c>
      <c r="B126" s="115" t="s">
        <v>248</v>
      </c>
      <c r="C126" s="114">
        <v>45805.380740740744</v>
      </c>
      <c r="D126" s="116">
        <v>4225.57</v>
      </c>
      <c r="E126" s="116"/>
      <c r="F126" s="115" t="s">
        <v>82</v>
      </c>
      <c r="G126" s="108" t="s">
        <v>13</v>
      </c>
      <c r="H126" s="115"/>
    </row>
    <row r="127" spans="1:8" x14ac:dyDescent="0.35">
      <c r="A127" s="114">
        <v>45805.380729166667</v>
      </c>
      <c r="B127" s="115" t="s">
        <v>246</v>
      </c>
      <c r="C127" s="114">
        <v>45805.380752314813</v>
      </c>
      <c r="D127" s="116">
        <v>6605.71</v>
      </c>
      <c r="E127" s="116"/>
      <c r="F127" s="115" t="s">
        <v>82</v>
      </c>
      <c r="G127" s="108" t="s">
        <v>13</v>
      </c>
      <c r="H127" s="115"/>
    </row>
    <row r="128" spans="1:8" x14ac:dyDescent="0.35">
      <c r="A128" s="114">
        <v>45805.380740740744</v>
      </c>
      <c r="B128" s="115" t="s">
        <v>244</v>
      </c>
      <c r="C128" s="114">
        <v>45805.38076388889</v>
      </c>
      <c r="D128" s="116">
        <v>4490.8599999999997</v>
      </c>
      <c r="E128" s="116"/>
      <c r="F128" s="115" t="s">
        <v>82</v>
      </c>
      <c r="G128" s="108" t="s">
        <v>13</v>
      </c>
      <c r="H128" s="115"/>
    </row>
    <row r="129" spans="1:8" x14ac:dyDescent="0.35">
      <c r="A129" s="114">
        <v>45805.38076388889</v>
      </c>
      <c r="B129" s="115" t="s">
        <v>134</v>
      </c>
      <c r="C129" s="114">
        <v>45805.380787037036</v>
      </c>
      <c r="D129" s="116">
        <v>4687.3900000000003</v>
      </c>
      <c r="E129" s="116"/>
      <c r="F129" s="115" t="s">
        <v>82</v>
      </c>
      <c r="G129" s="108" t="s">
        <v>13</v>
      </c>
      <c r="H129" s="115"/>
    </row>
    <row r="130" spans="1:8" x14ac:dyDescent="0.35">
      <c r="A130" s="114">
        <v>45805.380787037036</v>
      </c>
      <c r="B130" s="115" t="s">
        <v>258</v>
      </c>
      <c r="C130" s="114">
        <v>45805.380798611113</v>
      </c>
      <c r="D130" s="116">
        <v>3140.01</v>
      </c>
      <c r="E130" s="116"/>
      <c r="F130" s="115" t="s">
        <v>82</v>
      </c>
      <c r="G130" s="108" t="s">
        <v>13</v>
      </c>
      <c r="H130" s="115"/>
    </row>
    <row r="131" spans="1:8" x14ac:dyDescent="0.35">
      <c r="A131" s="114">
        <v>45805.380810185183</v>
      </c>
      <c r="B131" s="115" t="s">
        <v>260</v>
      </c>
      <c r="C131" s="114">
        <v>45805.380833333336</v>
      </c>
      <c r="D131" s="116">
        <v>4954.26</v>
      </c>
      <c r="E131" s="116"/>
      <c r="F131" s="115" t="s">
        <v>82</v>
      </c>
      <c r="G131" s="108" t="s">
        <v>13</v>
      </c>
      <c r="H131" s="115"/>
    </row>
    <row r="132" spans="1:8" x14ac:dyDescent="0.35">
      <c r="A132" s="114">
        <v>45805.38082175926</v>
      </c>
      <c r="B132" s="115" t="s">
        <v>255</v>
      </c>
      <c r="C132" s="114">
        <v>45805.380844907406</v>
      </c>
      <c r="D132" s="116">
        <v>4622.2299999999996</v>
      </c>
      <c r="E132" s="116"/>
      <c r="F132" s="115" t="s">
        <v>82</v>
      </c>
      <c r="G132" s="108" t="s">
        <v>13</v>
      </c>
      <c r="H132" s="115"/>
    </row>
    <row r="133" spans="1:8" x14ac:dyDescent="0.35">
      <c r="A133" s="114">
        <v>45805.380844907406</v>
      </c>
      <c r="B133" s="115" t="s">
        <v>263</v>
      </c>
      <c r="C133" s="114">
        <v>45805.380856481483</v>
      </c>
      <c r="D133" s="116">
        <v>5763.43</v>
      </c>
      <c r="E133" s="116"/>
      <c r="F133" s="115" t="s">
        <v>82</v>
      </c>
      <c r="G133" s="108" t="s">
        <v>13</v>
      </c>
      <c r="H133" s="115"/>
    </row>
    <row r="134" spans="1:8" x14ac:dyDescent="0.35">
      <c r="A134" s="114">
        <v>45805.380833333336</v>
      </c>
      <c r="B134" s="115" t="s">
        <v>257</v>
      </c>
      <c r="C134" s="114">
        <v>45805.380856481483</v>
      </c>
      <c r="D134" s="116">
        <v>4734.5200000000004</v>
      </c>
      <c r="E134" s="116"/>
      <c r="F134" s="115" t="s">
        <v>82</v>
      </c>
      <c r="G134" s="108" t="s">
        <v>13</v>
      </c>
      <c r="H134" s="115"/>
    </row>
    <row r="135" spans="1:8" x14ac:dyDescent="0.35">
      <c r="A135" s="114">
        <v>45805.380856481483</v>
      </c>
      <c r="B135" s="115" t="s">
        <v>247</v>
      </c>
      <c r="C135" s="114">
        <v>45805.380879629629</v>
      </c>
      <c r="D135" s="116">
        <v>4879.9799999999996</v>
      </c>
      <c r="E135" s="116"/>
      <c r="F135" s="115" t="s">
        <v>82</v>
      </c>
      <c r="G135" s="108" t="s">
        <v>13</v>
      </c>
      <c r="H135" s="115"/>
    </row>
    <row r="136" spans="1:8" x14ac:dyDescent="0.35">
      <c r="A136" s="114">
        <v>45805.380879629629</v>
      </c>
      <c r="B136" s="115" t="s">
        <v>132</v>
      </c>
      <c r="C136" s="114">
        <v>45805.380902777775</v>
      </c>
      <c r="D136" s="116">
        <v>4867.01</v>
      </c>
      <c r="E136" s="116"/>
      <c r="F136" s="115" t="s">
        <v>82</v>
      </c>
      <c r="G136" s="108" t="s">
        <v>13</v>
      </c>
      <c r="H136" s="115"/>
    </row>
    <row r="137" spans="1:8" x14ac:dyDescent="0.35">
      <c r="A137" s="109">
        <v>45806.031678240739</v>
      </c>
      <c r="B137" s="19" t="s">
        <v>189</v>
      </c>
      <c r="C137" s="109">
        <v>45806.031678240739</v>
      </c>
      <c r="D137" s="110"/>
      <c r="E137" s="110">
        <v>10710</v>
      </c>
      <c r="F137" s="19"/>
      <c r="G137" s="19" t="s">
        <v>9</v>
      </c>
      <c r="H137" s="19"/>
    </row>
    <row r="138" spans="1:8" x14ac:dyDescent="0.35">
      <c r="A138" s="109">
        <v>45806.031793981485</v>
      </c>
      <c r="B138" s="19" t="s">
        <v>189</v>
      </c>
      <c r="C138" s="109">
        <v>45806.031793981485</v>
      </c>
      <c r="D138" s="110"/>
      <c r="E138" s="110">
        <v>10584</v>
      </c>
      <c r="F138" s="19"/>
      <c r="G138" s="19" t="s">
        <v>9</v>
      </c>
      <c r="H138" s="19"/>
    </row>
    <row r="139" spans="1:8" x14ac:dyDescent="0.35">
      <c r="A139" s="109">
        <v>45806.129293981481</v>
      </c>
      <c r="B139" s="19" t="s">
        <v>302</v>
      </c>
      <c r="C139" s="109">
        <v>45806.129293981481</v>
      </c>
      <c r="D139" s="110"/>
      <c r="E139" s="110">
        <v>13572</v>
      </c>
      <c r="F139" s="19" t="s">
        <v>614</v>
      </c>
      <c r="G139" s="19" t="s">
        <v>9</v>
      </c>
      <c r="H139" s="19"/>
    </row>
    <row r="140" spans="1:8" x14ac:dyDescent="0.35">
      <c r="A140" s="109">
        <v>45806.284803240742</v>
      </c>
      <c r="B140" s="19" t="s">
        <v>201</v>
      </c>
      <c r="C140" s="109">
        <v>45806.284803240742</v>
      </c>
      <c r="D140" s="110"/>
      <c r="E140" s="110">
        <v>35424</v>
      </c>
      <c r="F140" s="19" t="s">
        <v>615</v>
      </c>
      <c r="G140" s="19" t="s">
        <v>9</v>
      </c>
      <c r="H140" s="19"/>
    </row>
    <row r="141" spans="1:8" x14ac:dyDescent="0.35">
      <c r="A141" s="103">
        <v>45806.305023148147</v>
      </c>
      <c r="B141" s="15" t="s">
        <v>289</v>
      </c>
      <c r="C141" s="103">
        <v>45806.493136574078</v>
      </c>
      <c r="D141" s="104">
        <v>44.32</v>
      </c>
      <c r="E141" s="104"/>
      <c r="F141" s="80"/>
      <c r="G141" s="105" t="s">
        <v>14</v>
      </c>
      <c r="H141" s="15"/>
    </row>
    <row r="142" spans="1:8" x14ac:dyDescent="0.35">
      <c r="A142" s="103">
        <v>45806.493148148147</v>
      </c>
      <c r="B142" s="15" t="s">
        <v>88</v>
      </c>
      <c r="C142" s="103">
        <v>45806.493148148147</v>
      </c>
      <c r="D142" s="104">
        <v>0.45</v>
      </c>
      <c r="E142" s="104"/>
      <c r="F142" s="80" t="s">
        <v>145</v>
      </c>
      <c r="G142" s="105" t="s">
        <v>8</v>
      </c>
      <c r="H142" s="15"/>
    </row>
    <row r="143" spans="1:8" x14ac:dyDescent="0.35">
      <c r="A143" s="109">
        <v>45806.656898148147</v>
      </c>
      <c r="B143" s="19" t="s">
        <v>495</v>
      </c>
      <c r="C143" s="109">
        <v>45806.656898148147</v>
      </c>
      <c r="D143" s="110"/>
      <c r="E143" s="110">
        <v>16254</v>
      </c>
      <c r="F143" s="19" t="s">
        <v>616</v>
      </c>
      <c r="G143" s="19" t="s">
        <v>9</v>
      </c>
      <c r="H143" s="19"/>
    </row>
    <row r="144" spans="1:8" x14ac:dyDescent="0.35">
      <c r="A144" s="109">
        <v>45807.001180555555</v>
      </c>
      <c r="B144" s="19" t="s">
        <v>240</v>
      </c>
      <c r="C144" s="109">
        <v>45807.001180555555</v>
      </c>
      <c r="D144" s="110"/>
      <c r="E144" s="110">
        <v>15120</v>
      </c>
      <c r="F144" s="19" t="s">
        <v>617</v>
      </c>
      <c r="G144" s="19" t="s">
        <v>9</v>
      </c>
      <c r="H144" s="19"/>
    </row>
    <row r="145" spans="1:8" x14ac:dyDescent="0.35">
      <c r="A145" s="114">
        <v>45807.320763888885</v>
      </c>
      <c r="B145" s="115" t="s">
        <v>602</v>
      </c>
      <c r="C145" s="114">
        <v>45807.320775462962</v>
      </c>
      <c r="D145" s="116">
        <v>4744.24</v>
      </c>
      <c r="E145" s="116"/>
      <c r="F145" s="115" t="s">
        <v>618</v>
      </c>
      <c r="G145" s="108" t="s">
        <v>13</v>
      </c>
      <c r="H145" s="115"/>
    </row>
    <row r="146" spans="1:8" x14ac:dyDescent="0.35">
      <c r="A146" s="109">
        <v>45807.39466435185</v>
      </c>
      <c r="B146" s="19" t="s">
        <v>387</v>
      </c>
      <c r="C146" s="109">
        <v>45807.394687499997</v>
      </c>
      <c r="D146" s="110"/>
      <c r="E146" s="110">
        <v>8640</v>
      </c>
      <c r="F146" s="19" t="s">
        <v>619</v>
      </c>
      <c r="G146" s="19" t="s">
        <v>9</v>
      </c>
      <c r="H146" s="19"/>
    </row>
    <row r="147" spans="1:8" x14ac:dyDescent="0.35">
      <c r="A147" s="114">
        <v>45807.606932870367</v>
      </c>
      <c r="B147" s="115" t="s">
        <v>353</v>
      </c>
      <c r="C147" s="114">
        <v>45807.606956018521</v>
      </c>
      <c r="D147" s="116">
        <v>4381.0600000000004</v>
      </c>
      <c r="E147" s="116"/>
      <c r="F147" s="115" t="s">
        <v>618</v>
      </c>
      <c r="G147" s="108" t="s">
        <v>13</v>
      </c>
      <c r="H147" s="115"/>
    </row>
    <row r="148" spans="1:8" x14ac:dyDescent="0.35">
      <c r="A148" s="114">
        <v>45807.607395833336</v>
      </c>
      <c r="B148" s="115" t="s">
        <v>106</v>
      </c>
      <c r="C148" s="114">
        <v>45807.607418981483</v>
      </c>
      <c r="D148" s="116">
        <v>84.51</v>
      </c>
      <c r="E148" s="116"/>
      <c r="F148" s="115" t="s">
        <v>82</v>
      </c>
      <c r="G148" s="108" t="s">
        <v>13</v>
      </c>
      <c r="H148" s="115"/>
    </row>
    <row r="149" spans="1:8" x14ac:dyDescent="0.35">
      <c r="A149" s="91"/>
      <c r="B149" s="92"/>
      <c r="C149" s="91"/>
      <c r="D149" s="92"/>
      <c r="E149" s="92"/>
      <c r="F149" s="92"/>
      <c r="G149" s="92"/>
      <c r="H149" s="92"/>
    </row>
    <row r="150" spans="1:8" x14ac:dyDescent="0.35">
      <c r="A150" s="91"/>
      <c r="B150" s="92"/>
      <c r="C150" s="91"/>
      <c r="D150" s="92"/>
      <c r="E150" s="92"/>
      <c r="F150" s="92"/>
      <c r="G150" s="92"/>
      <c r="H150" s="92"/>
    </row>
    <row r="151" spans="1:8" x14ac:dyDescent="0.35">
      <c r="A151" s="91"/>
      <c r="B151" s="92"/>
      <c r="C151" s="91"/>
      <c r="D151" s="92"/>
      <c r="E151" s="92"/>
      <c r="F151" s="92"/>
      <c r="G151" s="92"/>
      <c r="H151" s="92"/>
    </row>
    <row r="152" spans="1:8" x14ac:dyDescent="0.35">
      <c r="A152" s="91"/>
      <c r="B152" s="92"/>
      <c r="C152" s="91"/>
      <c r="D152" s="92"/>
      <c r="E152" s="92"/>
      <c r="F152" s="92"/>
      <c r="G152" s="96"/>
      <c r="H152" s="92"/>
    </row>
    <row r="153" spans="1:8" x14ac:dyDescent="0.35">
      <c r="A153" s="91"/>
      <c r="B153" s="92"/>
      <c r="C153" s="91"/>
      <c r="D153" s="92"/>
      <c r="E153" s="92"/>
      <c r="F153" s="92"/>
      <c r="G153" s="96"/>
      <c r="H153" s="92"/>
    </row>
    <row r="154" spans="1:8" x14ac:dyDescent="0.35">
      <c r="A154" s="91"/>
      <c r="B154" s="92"/>
      <c r="C154" s="91"/>
      <c r="D154" s="92"/>
      <c r="E154" s="92"/>
      <c r="F154" s="92"/>
      <c r="G154" s="96"/>
      <c r="H154" s="92"/>
    </row>
    <row r="155" spans="1:8" x14ac:dyDescent="0.35">
      <c r="A155" s="91"/>
      <c r="B155" s="92"/>
      <c r="C155" s="91"/>
      <c r="D155" s="92"/>
      <c r="E155" s="92"/>
      <c r="F155" s="92"/>
      <c r="G155" s="92"/>
      <c r="H155" s="92"/>
    </row>
    <row r="156" spans="1:8" x14ac:dyDescent="0.35">
      <c r="A156" s="91"/>
      <c r="B156" s="92"/>
      <c r="C156" s="91"/>
      <c r="D156" s="92"/>
      <c r="E156" s="92"/>
      <c r="F156" s="92"/>
      <c r="G156" s="92"/>
      <c r="H156" s="92"/>
    </row>
    <row r="157" spans="1:8" x14ac:dyDescent="0.35">
      <c r="A157" s="91"/>
      <c r="B157" s="92"/>
      <c r="C157" s="91"/>
      <c r="D157" s="92"/>
      <c r="E157" s="92"/>
      <c r="F157" s="92"/>
      <c r="G157" s="92"/>
      <c r="H157" s="92"/>
    </row>
    <row r="158" spans="1:8" x14ac:dyDescent="0.35">
      <c r="A158" s="91"/>
      <c r="B158" s="92"/>
      <c r="C158" s="91"/>
      <c r="D158" s="92"/>
      <c r="E158" s="92"/>
      <c r="F158" s="92"/>
      <c r="G158" s="92"/>
      <c r="H158" s="92"/>
    </row>
    <row r="159" spans="1:8" x14ac:dyDescent="0.35">
      <c r="A159" s="91"/>
      <c r="B159" s="92"/>
      <c r="C159" s="91"/>
      <c r="D159" s="92"/>
      <c r="E159" s="92"/>
      <c r="F159" s="92"/>
      <c r="G159" s="92"/>
      <c r="H159" s="92"/>
    </row>
    <row r="160" spans="1:8" x14ac:dyDescent="0.35">
      <c r="B160" s="2"/>
      <c r="C160" s="2"/>
      <c r="D160" s="2"/>
      <c r="E160" s="2"/>
      <c r="F160" s="2"/>
      <c r="G160" s="2"/>
      <c r="H160" s="2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163"/>
  <sheetViews>
    <sheetView zoomScaleNormal="100" workbookViewId="0">
      <pane ySplit="1" topLeftCell="A65" activePane="bottomLeft" state="frozen"/>
      <selection activeCell="D146" sqref="D146:D172"/>
      <selection pane="bottomLeft" activeCell="G9" sqref="G9"/>
    </sheetView>
  </sheetViews>
  <sheetFormatPr baseColWidth="10" defaultColWidth="11.1796875" defaultRowHeight="14.5" x14ac:dyDescent="0.35"/>
  <cols>
    <col min="1" max="1" width="10.453125" bestFit="1" customWidth="1"/>
    <col min="2" max="2" width="34.36328125" bestFit="1" customWidth="1"/>
    <col min="3" max="3" width="10.81640625" bestFit="1" customWidth="1"/>
    <col min="4" max="4" width="12.54296875" bestFit="1" customWidth="1"/>
    <col min="5" max="5" width="11.54296875" bestFit="1" customWidth="1"/>
    <col min="6" max="6" width="77.6328125" bestFit="1" customWidth="1"/>
    <col min="7" max="7" width="17.453125" bestFit="1" customWidth="1"/>
    <col min="8" max="8" width="18.08984375" bestFit="1" customWidth="1"/>
    <col min="9" max="9" width="60.54296875" bestFit="1" customWidth="1"/>
  </cols>
  <sheetData>
    <row r="1" spans="1:9" x14ac:dyDescent="0.35">
      <c r="A1" s="38" t="s">
        <v>0</v>
      </c>
      <c r="B1" s="38" t="s">
        <v>1</v>
      </c>
      <c r="C1" s="38" t="s">
        <v>2</v>
      </c>
      <c r="D1" s="39" t="s">
        <v>3</v>
      </c>
      <c r="E1" s="38" t="s">
        <v>4</v>
      </c>
      <c r="F1" s="37" t="s">
        <v>5</v>
      </c>
      <c r="G1" s="37" t="s">
        <v>6</v>
      </c>
      <c r="H1" s="37" t="s">
        <v>7</v>
      </c>
    </row>
    <row r="2" spans="1:9" s="30" customFormat="1" x14ac:dyDescent="0.35">
      <c r="A2" s="103">
        <v>45809.537685185183</v>
      </c>
      <c r="B2" s="15" t="s">
        <v>88</v>
      </c>
      <c r="C2" s="103">
        <v>45809.53769675926</v>
      </c>
      <c r="D2" s="104">
        <v>7.2</v>
      </c>
      <c r="E2" s="104"/>
      <c r="F2" s="80" t="s">
        <v>149</v>
      </c>
      <c r="G2" s="105" t="s">
        <v>8</v>
      </c>
      <c r="H2" s="15"/>
      <c r="I2" s="31"/>
    </row>
    <row r="3" spans="1:9" s="30" customFormat="1" x14ac:dyDescent="0.35">
      <c r="A3" s="103">
        <v>45809.537685185183</v>
      </c>
      <c r="B3" s="15" t="s">
        <v>88</v>
      </c>
      <c r="C3" s="103">
        <v>45809.53769675926</v>
      </c>
      <c r="D3" s="104">
        <v>106.8</v>
      </c>
      <c r="E3" s="104"/>
      <c r="F3" s="80" t="s">
        <v>471</v>
      </c>
      <c r="G3" s="105" t="s">
        <v>8</v>
      </c>
      <c r="H3" s="15"/>
      <c r="I3" s="31"/>
    </row>
    <row r="4" spans="1:9" s="30" customFormat="1" x14ac:dyDescent="0.35">
      <c r="A4" s="109">
        <v>45809.653252314813</v>
      </c>
      <c r="B4" s="19" t="s">
        <v>549</v>
      </c>
      <c r="C4" s="109">
        <v>45809.653252314813</v>
      </c>
      <c r="D4" s="110"/>
      <c r="E4" s="110">
        <v>2400</v>
      </c>
      <c r="F4" s="19" t="s">
        <v>620</v>
      </c>
      <c r="G4" s="19" t="s">
        <v>9</v>
      </c>
      <c r="H4" s="19"/>
      <c r="I4" s="31"/>
    </row>
    <row r="5" spans="1:9" s="3" customFormat="1" x14ac:dyDescent="0.35">
      <c r="A5" s="109">
        <v>45809.654606481483</v>
      </c>
      <c r="B5" s="19" t="s">
        <v>549</v>
      </c>
      <c r="C5" s="109">
        <v>45809.654606481483</v>
      </c>
      <c r="D5" s="110"/>
      <c r="E5" s="110">
        <v>11700</v>
      </c>
      <c r="F5" s="19" t="s">
        <v>621</v>
      </c>
      <c r="G5" s="19" t="s">
        <v>9</v>
      </c>
      <c r="H5" s="19"/>
    </row>
    <row r="6" spans="1:9" s="3" customFormat="1" x14ac:dyDescent="0.35">
      <c r="A6" s="103">
        <v>45809.456574074073</v>
      </c>
      <c r="B6" s="15" t="s">
        <v>622</v>
      </c>
      <c r="C6" s="103">
        <v>45810.097442129627</v>
      </c>
      <c r="D6" s="104">
        <v>7.34</v>
      </c>
      <c r="E6" s="104"/>
      <c r="F6" s="80"/>
      <c r="G6" s="105" t="s">
        <v>154</v>
      </c>
      <c r="H6" s="15"/>
    </row>
    <row r="7" spans="1:9" s="3" customFormat="1" x14ac:dyDescent="0.35">
      <c r="A7" s="109">
        <v>45810.131261574075</v>
      </c>
      <c r="B7" s="19" t="s">
        <v>418</v>
      </c>
      <c r="C7" s="109">
        <v>45810.131261574075</v>
      </c>
      <c r="D7" s="110"/>
      <c r="E7" s="110">
        <v>13104</v>
      </c>
      <c r="F7" s="19" t="s">
        <v>623</v>
      </c>
      <c r="G7" s="19" t="s">
        <v>9</v>
      </c>
      <c r="H7" s="19"/>
    </row>
    <row r="8" spans="1:9" s="3" customFormat="1" x14ac:dyDescent="0.35">
      <c r="A8" s="109">
        <v>45810.134456018517</v>
      </c>
      <c r="B8" s="19" t="s">
        <v>192</v>
      </c>
      <c r="C8" s="109">
        <v>45810.134456018517</v>
      </c>
      <c r="D8" s="110"/>
      <c r="E8" s="110">
        <v>12600</v>
      </c>
      <c r="F8" s="19" t="s">
        <v>624</v>
      </c>
      <c r="G8" s="19" t="s">
        <v>9</v>
      </c>
      <c r="H8" s="19"/>
    </row>
    <row r="9" spans="1:9" s="3" customFormat="1" x14ac:dyDescent="0.35">
      <c r="A9" s="103">
        <v>45810.231689814813</v>
      </c>
      <c r="B9" s="15" t="s">
        <v>300</v>
      </c>
      <c r="C9" s="103">
        <v>45810.231689814813</v>
      </c>
      <c r="D9" s="104">
        <v>470.45</v>
      </c>
      <c r="E9" s="104"/>
      <c r="F9" s="80" t="s">
        <v>625</v>
      </c>
      <c r="G9" s="105" t="s">
        <v>24</v>
      </c>
      <c r="H9" s="15"/>
    </row>
    <row r="10" spans="1:9" s="3" customFormat="1" x14ac:dyDescent="0.35">
      <c r="A10" s="103">
        <v>45810.146666666667</v>
      </c>
      <c r="B10" s="15" t="s">
        <v>147</v>
      </c>
      <c r="C10" s="103">
        <v>45810.29178240741</v>
      </c>
      <c r="D10" s="104">
        <v>23.72</v>
      </c>
      <c r="E10" s="104"/>
      <c r="F10" s="80"/>
      <c r="G10" s="105" t="s">
        <v>57</v>
      </c>
      <c r="H10" s="15"/>
    </row>
    <row r="11" spans="1:9" s="3" customFormat="1" x14ac:dyDescent="0.35">
      <c r="A11" s="103">
        <v>45809.437615740739</v>
      </c>
      <c r="B11" s="15" t="s">
        <v>480</v>
      </c>
      <c r="C11" s="103">
        <v>45810.30023148148</v>
      </c>
      <c r="D11" s="104">
        <v>31.05</v>
      </c>
      <c r="E11" s="104"/>
      <c r="F11" s="80"/>
      <c r="G11" s="105" t="s">
        <v>154</v>
      </c>
      <c r="H11" s="15"/>
    </row>
    <row r="12" spans="1:9" s="3" customFormat="1" x14ac:dyDescent="0.35">
      <c r="A12" s="109">
        <v>45810.417314814818</v>
      </c>
      <c r="B12" s="19" t="s">
        <v>291</v>
      </c>
      <c r="C12" s="109">
        <v>45810.417314814818</v>
      </c>
      <c r="D12" s="110"/>
      <c r="E12" s="110">
        <v>18396</v>
      </c>
      <c r="F12" s="19" t="s">
        <v>626</v>
      </c>
      <c r="G12" s="19" t="s">
        <v>9</v>
      </c>
      <c r="H12" s="19"/>
    </row>
    <row r="13" spans="1:9" s="3" customFormat="1" x14ac:dyDescent="0.35">
      <c r="A13" s="109">
        <v>45810.590416666666</v>
      </c>
      <c r="B13" s="19" t="s">
        <v>298</v>
      </c>
      <c r="C13" s="109">
        <v>45810.590416666666</v>
      </c>
      <c r="D13" s="110"/>
      <c r="E13" s="110">
        <v>13860</v>
      </c>
      <c r="F13" s="19" t="s">
        <v>627</v>
      </c>
      <c r="G13" s="19" t="s">
        <v>9</v>
      </c>
      <c r="H13" s="19"/>
    </row>
    <row r="14" spans="1:9" x14ac:dyDescent="0.35">
      <c r="A14" s="114">
        <v>45810.807372685187</v>
      </c>
      <c r="B14" s="115" t="s">
        <v>348</v>
      </c>
      <c r="C14" s="114">
        <v>45810.807395833333</v>
      </c>
      <c r="D14" s="116">
        <v>4930.8100000000004</v>
      </c>
      <c r="E14" s="116"/>
      <c r="F14" s="115" t="s">
        <v>628</v>
      </c>
      <c r="G14" s="108" t="s">
        <v>61</v>
      </c>
      <c r="H14" s="115"/>
    </row>
    <row r="15" spans="1:9" x14ac:dyDescent="0.35">
      <c r="A15" s="114">
        <v>45811.029374999998</v>
      </c>
      <c r="B15" s="115" t="s">
        <v>129</v>
      </c>
      <c r="C15" s="114">
        <v>45811.029398148145</v>
      </c>
      <c r="D15" s="116">
        <v>549.16</v>
      </c>
      <c r="E15" s="116"/>
      <c r="F15" s="115" t="s">
        <v>130</v>
      </c>
      <c r="G15" s="108" t="s">
        <v>61</v>
      </c>
      <c r="H15" s="115"/>
    </row>
    <row r="16" spans="1:9" x14ac:dyDescent="0.35">
      <c r="A16" s="114">
        <v>45811.029398148145</v>
      </c>
      <c r="B16" s="115" t="s">
        <v>119</v>
      </c>
      <c r="C16" s="114">
        <v>45811.029421296298</v>
      </c>
      <c r="D16" s="116">
        <v>569</v>
      </c>
      <c r="E16" s="116"/>
      <c r="F16" s="115" t="s">
        <v>120</v>
      </c>
      <c r="G16" s="108" t="s">
        <v>61</v>
      </c>
      <c r="H16" s="115"/>
    </row>
    <row r="17" spans="1:8" x14ac:dyDescent="0.35">
      <c r="A17" s="114">
        <v>45811.029409722221</v>
      </c>
      <c r="B17" s="115" t="s">
        <v>125</v>
      </c>
      <c r="C17" s="114">
        <v>45811.029432870368</v>
      </c>
      <c r="D17" s="116">
        <v>269.93</v>
      </c>
      <c r="E17" s="116"/>
      <c r="F17" s="115" t="s">
        <v>126</v>
      </c>
      <c r="G17" s="108" t="s">
        <v>61</v>
      </c>
      <c r="H17" s="115"/>
    </row>
    <row r="18" spans="1:8" x14ac:dyDescent="0.35">
      <c r="A18" s="114">
        <v>45811.029421296298</v>
      </c>
      <c r="B18" s="115" t="s">
        <v>121</v>
      </c>
      <c r="C18" s="114">
        <v>45811.029444444444</v>
      </c>
      <c r="D18" s="116">
        <v>279.93</v>
      </c>
      <c r="E18" s="116"/>
      <c r="F18" s="115" t="s">
        <v>122</v>
      </c>
      <c r="G18" s="108" t="s">
        <v>61</v>
      </c>
      <c r="H18" s="115"/>
    </row>
    <row r="19" spans="1:8" x14ac:dyDescent="0.35">
      <c r="A19" s="114">
        <v>45811.029479166667</v>
      </c>
      <c r="B19" s="115" t="s">
        <v>353</v>
      </c>
      <c r="C19" s="114">
        <v>45811.029502314814</v>
      </c>
      <c r="D19" s="116">
        <v>222.4</v>
      </c>
      <c r="E19" s="116"/>
      <c r="F19" s="115" t="s">
        <v>354</v>
      </c>
      <c r="G19" s="108" t="s">
        <v>61</v>
      </c>
      <c r="H19" s="115"/>
    </row>
    <row r="20" spans="1:8" x14ac:dyDescent="0.35">
      <c r="A20" s="114">
        <v>45811.029490740744</v>
      </c>
      <c r="B20" s="115" t="s">
        <v>93</v>
      </c>
      <c r="C20" s="114">
        <v>45811.029513888891</v>
      </c>
      <c r="D20" s="116">
        <v>328.89</v>
      </c>
      <c r="E20" s="116"/>
      <c r="F20" s="115" t="s">
        <v>94</v>
      </c>
      <c r="G20" s="108" t="s">
        <v>61</v>
      </c>
      <c r="H20" s="115"/>
    </row>
    <row r="21" spans="1:8" x14ac:dyDescent="0.35">
      <c r="A21" s="111">
        <v>45811.030138888891</v>
      </c>
      <c r="B21" s="22" t="s">
        <v>629</v>
      </c>
      <c r="C21" s="111">
        <v>45811.030162037037</v>
      </c>
      <c r="D21" s="112">
        <v>1380</v>
      </c>
      <c r="E21" s="112"/>
      <c r="F21" s="22" t="s">
        <v>630</v>
      </c>
      <c r="G21" s="22" t="s">
        <v>10</v>
      </c>
      <c r="H21" s="22"/>
    </row>
    <row r="22" spans="1:8" x14ac:dyDescent="0.35">
      <c r="A22" s="111">
        <v>45811.030150462961</v>
      </c>
      <c r="B22" s="22" t="s">
        <v>629</v>
      </c>
      <c r="C22" s="111">
        <v>45811.030173611114</v>
      </c>
      <c r="D22" s="112">
        <v>1140</v>
      </c>
      <c r="E22" s="112"/>
      <c r="F22" s="22" t="s">
        <v>631</v>
      </c>
      <c r="G22" s="22" t="s">
        <v>10</v>
      </c>
      <c r="H22" s="22"/>
    </row>
    <row r="23" spans="1:8" x14ac:dyDescent="0.35">
      <c r="A23" s="111">
        <v>45811.030162037037</v>
      </c>
      <c r="B23" s="22" t="s">
        <v>629</v>
      </c>
      <c r="C23" s="111">
        <v>45811.030185185184</v>
      </c>
      <c r="D23" s="112">
        <v>1140</v>
      </c>
      <c r="E23" s="112"/>
      <c r="F23" s="22" t="s">
        <v>632</v>
      </c>
      <c r="G23" s="22" t="s">
        <v>10</v>
      </c>
      <c r="H23" s="22"/>
    </row>
    <row r="24" spans="1:8" x14ac:dyDescent="0.35">
      <c r="A24" s="111">
        <v>45811.03019675926</v>
      </c>
      <c r="B24" s="22" t="s">
        <v>633</v>
      </c>
      <c r="C24" s="111">
        <v>45811.030231481483</v>
      </c>
      <c r="D24" s="112">
        <v>1140</v>
      </c>
      <c r="E24" s="112"/>
      <c r="F24" s="22">
        <v>20</v>
      </c>
      <c r="G24" s="22" t="s">
        <v>10</v>
      </c>
      <c r="H24" s="22"/>
    </row>
    <row r="25" spans="1:8" x14ac:dyDescent="0.35">
      <c r="A25" s="114">
        <v>45811.030624999999</v>
      </c>
      <c r="B25" s="115" t="s">
        <v>143</v>
      </c>
      <c r="C25" s="114">
        <v>45811.030659722222</v>
      </c>
      <c r="D25" s="116">
        <v>7251.99</v>
      </c>
      <c r="E25" s="116"/>
      <c r="F25" s="115" t="s">
        <v>634</v>
      </c>
      <c r="G25" s="108" t="s">
        <v>265</v>
      </c>
      <c r="H25" s="115" t="s">
        <v>645</v>
      </c>
    </row>
    <row r="26" spans="1:8" x14ac:dyDescent="0.35">
      <c r="A26" s="114">
        <v>45811.031307870369</v>
      </c>
      <c r="B26" s="115" t="s">
        <v>635</v>
      </c>
      <c r="C26" s="114">
        <v>45811.031331018516</v>
      </c>
      <c r="D26" s="116">
        <v>98</v>
      </c>
      <c r="E26" s="116"/>
      <c r="F26" s="115" t="s">
        <v>636</v>
      </c>
      <c r="G26" s="108" t="s">
        <v>12</v>
      </c>
      <c r="H26" s="115"/>
    </row>
    <row r="27" spans="1:8" x14ac:dyDescent="0.35">
      <c r="A27" s="114">
        <v>45811.031597222223</v>
      </c>
      <c r="B27" s="115" t="s">
        <v>635</v>
      </c>
      <c r="C27" s="114">
        <v>45811.03162037037</v>
      </c>
      <c r="D27" s="116">
        <v>40</v>
      </c>
      <c r="E27" s="116"/>
      <c r="F27" s="115" t="s">
        <v>637</v>
      </c>
      <c r="G27" s="108" t="s">
        <v>12</v>
      </c>
      <c r="H27" s="115"/>
    </row>
    <row r="28" spans="1:8" x14ac:dyDescent="0.35">
      <c r="A28" s="103">
        <v>45811.034074074072</v>
      </c>
      <c r="B28" s="15" t="s">
        <v>88</v>
      </c>
      <c r="C28" s="103">
        <v>45811.034074074072</v>
      </c>
      <c r="D28" s="104">
        <v>5</v>
      </c>
      <c r="E28" s="104"/>
      <c r="F28" s="80" t="s">
        <v>89</v>
      </c>
      <c r="G28" s="105" t="s">
        <v>8</v>
      </c>
      <c r="H28" s="15"/>
    </row>
    <row r="29" spans="1:8" x14ac:dyDescent="0.35">
      <c r="A29" s="111">
        <v>45811.034062500003</v>
      </c>
      <c r="B29" s="22" t="s">
        <v>90</v>
      </c>
      <c r="C29" s="111">
        <v>45811.034074074072</v>
      </c>
      <c r="D29" s="112">
        <v>11200</v>
      </c>
      <c r="E29" s="112"/>
      <c r="F29" s="22" t="s">
        <v>638</v>
      </c>
      <c r="G29" s="22" t="s">
        <v>90</v>
      </c>
      <c r="H29" s="22"/>
    </row>
    <row r="30" spans="1:8" x14ac:dyDescent="0.35">
      <c r="A30" s="111">
        <v>45811.03533564815</v>
      </c>
      <c r="B30" s="22" t="s">
        <v>90</v>
      </c>
      <c r="C30" s="111">
        <v>45811.03533564815</v>
      </c>
      <c r="D30" s="112">
        <v>10200</v>
      </c>
      <c r="E30" s="112"/>
      <c r="F30" s="22" t="s">
        <v>639</v>
      </c>
      <c r="G30" s="22" t="s">
        <v>90</v>
      </c>
      <c r="H30" s="22"/>
    </row>
    <row r="31" spans="1:8" x14ac:dyDescent="0.35">
      <c r="A31" s="103">
        <v>45811.03534722222</v>
      </c>
      <c r="B31" s="15" t="s">
        <v>88</v>
      </c>
      <c r="C31" s="103">
        <v>45811.03534722222</v>
      </c>
      <c r="D31" s="104">
        <v>5</v>
      </c>
      <c r="E31" s="104"/>
      <c r="F31" s="80" t="s">
        <v>89</v>
      </c>
      <c r="G31" s="105" t="s">
        <v>8</v>
      </c>
      <c r="H31" s="15"/>
    </row>
    <row r="32" spans="1:8" x14ac:dyDescent="0.35">
      <c r="A32" s="114">
        <v>45811.037685185183</v>
      </c>
      <c r="B32" s="115" t="s">
        <v>557</v>
      </c>
      <c r="C32" s="114">
        <v>45811.03769675926</v>
      </c>
      <c r="D32" s="116">
        <v>251.73</v>
      </c>
      <c r="E32" s="116"/>
      <c r="F32" s="115" t="s">
        <v>558</v>
      </c>
      <c r="G32" s="108" t="s">
        <v>61</v>
      </c>
      <c r="H32" s="115"/>
    </row>
    <row r="33" spans="1:8" x14ac:dyDescent="0.35">
      <c r="A33" s="114">
        <v>45811.037708333337</v>
      </c>
      <c r="B33" s="115" t="s">
        <v>139</v>
      </c>
      <c r="C33" s="114">
        <v>45811.037719907406</v>
      </c>
      <c r="D33" s="116">
        <v>369.5</v>
      </c>
      <c r="E33" s="116"/>
      <c r="F33" s="115" t="s">
        <v>140</v>
      </c>
      <c r="G33" s="108" t="s">
        <v>61</v>
      </c>
      <c r="H33" s="115"/>
    </row>
    <row r="34" spans="1:8" x14ac:dyDescent="0.35">
      <c r="A34" s="114">
        <v>45811.037731481483</v>
      </c>
      <c r="B34" s="115" t="s">
        <v>385</v>
      </c>
      <c r="C34" s="114">
        <v>45811.037743055553</v>
      </c>
      <c r="D34" s="116">
        <v>396.21</v>
      </c>
      <c r="E34" s="116"/>
      <c r="F34" s="115" t="s">
        <v>372</v>
      </c>
      <c r="G34" s="108" t="s">
        <v>61</v>
      </c>
      <c r="H34" s="115"/>
    </row>
    <row r="35" spans="1:8" x14ac:dyDescent="0.35">
      <c r="A35" s="114">
        <v>45811.037754629629</v>
      </c>
      <c r="B35" s="115" t="s">
        <v>135</v>
      </c>
      <c r="C35" s="114">
        <v>45811.037766203706</v>
      </c>
      <c r="D35" s="116">
        <v>239.4</v>
      </c>
      <c r="E35" s="116"/>
      <c r="F35" s="115" t="s">
        <v>136</v>
      </c>
      <c r="G35" s="108" t="s">
        <v>61</v>
      </c>
      <c r="H35" s="115"/>
    </row>
    <row r="36" spans="1:8" x14ac:dyDescent="0.35">
      <c r="A36" s="114">
        <v>45811.037777777776</v>
      </c>
      <c r="B36" s="115" t="s">
        <v>133</v>
      </c>
      <c r="C36" s="114">
        <v>45811.037789351853</v>
      </c>
      <c r="D36" s="116">
        <v>589.6</v>
      </c>
      <c r="E36" s="116"/>
      <c r="F36" s="115" t="s">
        <v>134</v>
      </c>
      <c r="G36" s="108" t="s">
        <v>61</v>
      </c>
      <c r="H36" s="115"/>
    </row>
    <row r="37" spans="1:8" x14ac:dyDescent="0.35">
      <c r="A37" s="114">
        <v>45811.037789351853</v>
      </c>
      <c r="B37" s="115" t="s">
        <v>312</v>
      </c>
      <c r="C37" s="114">
        <v>45811.037800925929</v>
      </c>
      <c r="D37" s="116">
        <v>342.76</v>
      </c>
      <c r="E37" s="116"/>
      <c r="F37" s="115" t="s">
        <v>251</v>
      </c>
      <c r="G37" s="108" t="s">
        <v>61</v>
      </c>
      <c r="H37" s="115"/>
    </row>
    <row r="38" spans="1:8" x14ac:dyDescent="0.35">
      <c r="A38" s="114">
        <v>45811.037800925929</v>
      </c>
      <c r="B38" s="115" t="s">
        <v>131</v>
      </c>
      <c r="C38" s="114">
        <v>45811.037812499999</v>
      </c>
      <c r="D38" s="116">
        <v>534.11</v>
      </c>
      <c r="E38" s="116"/>
      <c r="F38" s="115" t="s">
        <v>132</v>
      </c>
      <c r="G38" s="108" t="s">
        <v>61</v>
      </c>
      <c r="H38" s="115"/>
    </row>
    <row r="39" spans="1:8" x14ac:dyDescent="0.35">
      <c r="A39" s="114">
        <v>45811.037824074076</v>
      </c>
      <c r="B39" s="115" t="s">
        <v>556</v>
      </c>
      <c r="C39" s="114">
        <v>45811.037847222222</v>
      </c>
      <c r="D39" s="116">
        <v>369.5</v>
      </c>
      <c r="E39" s="116"/>
      <c r="F39" s="115" t="s">
        <v>545</v>
      </c>
      <c r="G39" s="108" t="s">
        <v>61</v>
      </c>
      <c r="H39" s="115"/>
    </row>
    <row r="40" spans="1:8" x14ac:dyDescent="0.35">
      <c r="A40" s="114">
        <v>45811.037835648145</v>
      </c>
      <c r="B40" s="115" t="s">
        <v>348</v>
      </c>
      <c r="C40" s="114">
        <v>45811.037858796299</v>
      </c>
      <c r="D40" s="116">
        <v>436.13</v>
      </c>
      <c r="E40" s="116"/>
      <c r="F40" s="115" t="s">
        <v>349</v>
      </c>
      <c r="G40" s="108" t="s">
        <v>61</v>
      </c>
      <c r="H40" s="115"/>
    </row>
    <row r="41" spans="1:8" x14ac:dyDescent="0.35">
      <c r="A41" s="114">
        <v>45811.037847222222</v>
      </c>
      <c r="B41" s="115" t="s">
        <v>640</v>
      </c>
      <c r="C41" s="114">
        <v>45811.037870370368</v>
      </c>
      <c r="D41" s="116">
        <v>514.08000000000004</v>
      </c>
      <c r="E41" s="116"/>
      <c r="F41" s="115" t="s">
        <v>613</v>
      </c>
      <c r="G41" s="108" t="s">
        <v>61</v>
      </c>
      <c r="H41" s="115"/>
    </row>
    <row r="42" spans="1:8" x14ac:dyDescent="0.35">
      <c r="A42" s="114">
        <v>45811.037858796299</v>
      </c>
      <c r="B42" s="115" t="s">
        <v>127</v>
      </c>
      <c r="C42" s="114">
        <v>45811.037881944445</v>
      </c>
      <c r="D42" s="116">
        <v>292.77999999999997</v>
      </c>
      <c r="E42" s="116"/>
      <c r="F42" s="115" t="s">
        <v>128</v>
      </c>
      <c r="G42" s="108" t="s">
        <v>61</v>
      </c>
      <c r="H42" s="115"/>
    </row>
    <row r="43" spans="1:8" x14ac:dyDescent="0.35">
      <c r="A43" s="114">
        <v>45811.037870370368</v>
      </c>
      <c r="B43" s="115" t="s">
        <v>117</v>
      </c>
      <c r="C43" s="114">
        <v>45811.037893518522</v>
      </c>
      <c r="D43" s="116">
        <v>439.15</v>
      </c>
      <c r="E43" s="116"/>
      <c r="F43" s="115" t="s">
        <v>118</v>
      </c>
      <c r="G43" s="108" t="s">
        <v>61</v>
      </c>
      <c r="H43" s="115"/>
    </row>
    <row r="44" spans="1:8" x14ac:dyDescent="0.35">
      <c r="A44" s="114">
        <v>45811.037893518522</v>
      </c>
      <c r="B44" s="115" t="s">
        <v>123</v>
      </c>
      <c r="C44" s="114">
        <v>45811.037905092591</v>
      </c>
      <c r="D44" s="116">
        <v>413.82</v>
      </c>
      <c r="E44" s="116"/>
      <c r="F44" s="115" t="s">
        <v>124</v>
      </c>
      <c r="G44" s="108" t="s">
        <v>61</v>
      </c>
      <c r="H44" s="115"/>
    </row>
    <row r="45" spans="1:8" x14ac:dyDescent="0.35">
      <c r="A45" s="114">
        <v>45811.037881944445</v>
      </c>
      <c r="B45" s="115" t="s">
        <v>641</v>
      </c>
      <c r="C45" s="114">
        <v>45811.037905092591</v>
      </c>
      <c r="D45" s="116">
        <v>434.9</v>
      </c>
      <c r="E45" s="116"/>
      <c r="F45" s="115" t="s">
        <v>612</v>
      </c>
      <c r="G45" s="108" t="s">
        <v>61</v>
      </c>
      <c r="H45" s="115"/>
    </row>
    <row r="46" spans="1:8" x14ac:dyDescent="0.35">
      <c r="A46" s="114">
        <v>45811.037905092591</v>
      </c>
      <c r="B46" s="115" t="s">
        <v>113</v>
      </c>
      <c r="C46" s="114">
        <v>45811.037928240738</v>
      </c>
      <c r="D46" s="116">
        <v>172.16</v>
      </c>
      <c r="E46" s="116"/>
      <c r="F46" s="115" t="s">
        <v>114</v>
      </c>
      <c r="G46" s="108" t="s">
        <v>61</v>
      </c>
      <c r="H46" s="115"/>
    </row>
    <row r="47" spans="1:8" x14ac:dyDescent="0.35">
      <c r="A47" s="114">
        <v>45811.037916666668</v>
      </c>
      <c r="B47" s="115" t="s">
        <v>486</v>
      </c>
      <c r="C47" s="114">
        <v>45811.037939814814</v>
      </c>
      <c r="D47" s="116">
        <v>513.44000000000005</v>
      </c>
      <c r="E47" s="116"/>
      <c r="F47" s="115" t="s">
        <v>487</v>
      </c>
      <c r="G47" s="108" t="s">
        <v>61</v>
      </c>
      <c r="H47" s="115"/>
    </row>
    <row r="48" spans="1:8" x14ac:dyDescent="0.35">
      <c r="A48" s="114">
        <v>45811.037928240738</v>
      </c>
      <c r="B48" s="115" t="s">
        <v>390</v>
      </c>
      <c r="C48" s="114">
        <v>45811.037951388891</v>
      </c>
      <c r="D48" s="116">
        <v>553.73</v>
      </c>
      <c r="E48" s="116"/>
      <c r="F48" s="115" t="s">
        <v>373</v>
      </c>
      <c r="G48" s="108" t="s">
        <v>61</v>
      </c>
      <c r="H48" s="115"/>
    </row>
    <row r="49" spans="1:8" x14ac:dyDescent="0.35">
      <c r="A49" s="114">
        <v>45811.037939814814</v>
      </c>
      <c r="B49" s="115" t="s">
        <v>109</v>
      </c>
      <c r="C49" s="114">
        <v>45811.037974537037</v>
      </c>
      <c r="D49" s="116">
        <v>785.84</v>
      </c>
      <c r="E49" s="116"/>
      <c r="F49" s="115" t="s">
        <v>110</v>
      </c>
      <c r="G49" s="108" t="s">
        <v>61</v>
      </c>
      <c r="H49" s="115"/>
    </row>
    <row r="50" spans="1:8" x14ac:dyDescent="0.35">
      <c r="A50" s="114">
        <v>45811.037974537037</v>
      </c>
      <c r="B50" s="115" t="s">
        <v>103</v>
      </c>
      <c r="C50" s="114">
        <v>45811.037997685184</v>
      </c>
      <c r="D50" s="116">
        <v>371.32</v>
      </c>
      <c r="E50" s="116"/>
      <c r="F50" s="115" t="s">
        <v>104</v>
      </c>
      <c r="G50" s="108" t="s">
        <v>61</v>
      </c>
      <c r="H50" s="115"/>
    </row>
    <row r="51" spans="1:8" x14ac:dyDescent="0.35">
      <c r="A51" s="111">
        <v>45811.038414351853</v>
      </c>
      <c r="B51" s="22" t="s">
        <v>629</v>
      </c>
      <c r="C51" s="111">
        <v>45811.038437499999</v>
      </c>
      <c r="D51" s="112">
        <v>1260</v>
      </c>
      <c r="E51" s="112"/>
      <c r="F51" s="22" t="s">
        <v>642</v>
      </c>
      <c r="G51" s="22" t="s">
        <v>10</v>
      </c>
      <c r="H51" s="22"/>
    </row>
    <row r="52" spans="1:8" x14ac:dyDescent="0.35">
      <c r="A52" s="111">
        <v>45811.038460648146</v>
      </c>
      <c r="B52" s="22" t="s">
        <v>633</v>
      </c>
      <c r="C52" s="111">
        <v>45811.038483796299</v>
      </c>
      <c r="D52" s="112">
        <v>1260</v>
      </c>
      <c r="E52" s="112"/>
      <c r="F52" s="22">
        <v>17</v>
      </c>
      <c r="G52" s="22" t="s">
        <v>10</v>
      </c>
      <c r="H52" s="22"/>
    </row>
    <row r="53" spans="1:8" x14ac:dyDescent="0.35">
      <c r="A53" s="111">
        <v>45811.038483796299</v>
      </c>
      <c r="B53" s="22" t="s">
        <v>633</v>
      </c>
      <c r="C53" s="111">
        <v>45811.038506944446</v>
      </c>
      <c r="D53" s="112">
        <v>1380</v>
      </c>
      <c r="E53" s="112"/>
      <c r="F53" s="22">
        <v>19</v>
      </c>
      <c r="G53" s="22" t="s">
        <v>10</v>
      </c>
      <c r="H53" s="22"/>
    </row>
    <row r="54" spans="1:8" x14ac:dyDescent="0.35">
      <c r="A54" s="111">
        <v>45811.038530092592</v>
      </c>
      <c r="B54" s="22" t="s">
        <v>633</v>
      </c>
      <c r="C54" s="111">
        <v>45811.038553240738</v>
      </c>
      <c r="D54" s="112">
        <v>1140</v>
      </c>
      <c r="E54" s="112"/>
      <c r="F54" s="22">
        <v>21</v>
      </c>
      <c r="G54" s="22" t="s">
        <v>10</v>
      </c>
      <c r="H54" s="22"/>
    </row>
    <row r="55" spans="1:8" x14ac:dyDescent="0.35">
      <c r="A55" s="109">
        <v>45811.156921296293</v>
      </c>
      <c r="B55" s="19" t="s">
        <v>469</v>
      </c>
      <c r="C55" s="109">
        <v>45811.156921296293</v>
      </c>
      <c r="D55" s="110"/>
      <c r="E55" s="110">
        <v>14923.82</v>
      </c>
      <c r="F55" s="19" t="s">
        <v>643</v>
      </c>
      <c r="G55" s="19" t="s">
        <v>9</v>
      </c>
      <c r="H55" s="19"/>
    </row>
    <row r="56" spans="1:8" x14ac:dyDescent="0.35">
      <c r="A56" s="109">
        <v>45811.158263888887</v>
      </c>
      <c r="B56" s="19" t="s">
        <v>181</v>
      </c>
      <c r="C56" s="109">
        <v>45811.158263888887</v>
      </c>
      <c r="D56" s="110"/>
      <c r="E56" s="110">
        <v>10800</v>
      </c>
      <c r="F56" s="19" t="s">
        <v>644</v>
      </c>
      <c r="G56" s="19" t="s">
        <v>9</v>
      </c>
      <c r="H56" s="19"/>
    </row>
    <row r="57" spans="1:8" x14ac:dyDescent="0.35">
      <c r="A57" s="103">
        <v>45811.136145833334</v>
      </c>
      <c r="B57" s="15" t="s">
        <v>147</v>
      </c>
      <c r="C57" s="103">
        <v>45811.320787037039</v>
      </c>
      <c r="D57" s="104">
        <v>55.44</v>
      </c>
      <c r="E57" s="104"/>
      <c r="F57" s="80"/>
      <c r="G57" s="105" t="s">
        <v>57</v>
      </c>
      <c r="H57" s="15"/>
    </row>
    <row r="58" spans="1:8" x14ac:dyDescent="0.35">
      <c r="A58" s="109">
        <v>45811.415335648147</v>
      </c>
      <c r="B58" s="19" t="s">
        <v>599</v>
      </c>
      <c r="C58" s="109">
        <v>45811.415335648147</v>
      </c>
      <c r="D58" s="110"/>
      <c r="E58" s="110">
        <v>15235.2</v>
      </c>
      <c r="F58" s="19" t="s">
        <v>646</v>
      </c>
      <c r="G58" s="19" t="s">
        <v>9</v>
      </c>
      <c r="H58" s="19"/>
    </row>
    <row r="59" spans="1:8" x14ac:dyDescent="0.35">
      <c r="A59" s="103">
        <v>45810.504571759258</v>
      </c>
      <c r="B59" s="15" t="s">
        <v>647</v>
      </c>
      <c r="C59" s="103">
        <v>45811.445034722223</v>
      </c>
      <c r="D59" s="104">
        <v>43</v>
      </c>
      <c r="E59" s="104"/>
      <c r="F59" s="80"/>
      <c r="G59" s="105" t="s">
        <v>14</v>
      </c>
      <c r="H59" s="15"/>
    </row>
    <row r="60" spans="1:8" x14ac:dyDescent="0.35">
      <c r="A60" s="109">
        <v>45811.579108796293</v>
      </c>
      <c r="B60" s="19" t="s">
        <v>228</v>
      </c>
      <c r="C60" s="109">
        <v>45811.579108796293</v>
      </c>
      <c r="D60" s="110"/>
      <c r="E60" s="110">
        <v>14520</v>
      </c>
      <c r="F60" s="19" t="s">
        <v>648</v>
      </c>
      <c r="G60" s="19" t="s">
        <v>9</v>
      </c>
      <c r="H60" s="19"/>
    </row>
    <row r="61" spans="1:8" x14ac:dyDescent="0.35">
      <c r="A61" s="109">
        <v>45811.579270833332</v>
      </c>
      <c r="B61" s="19" t="s">
        <v>228</v>
      </c>
      <c r="C61" s="109">
        <v>45811.579270833332</v>
      </c>
      <c r="D61" s="110"/>
      <c r="E61" s="110">
        <v>13200</v>
      </c>
      <c r="F61" s="19" t="s">
        <v>649</v>
      </c>
      <c r="G61" s="19" t="s">
        <v>9</v>
      </c>
      <c r="H61" s="19"/>
    </row>
    <row r="62" spans="1:8" x14ac:dyDescent="0.35">
      <c r="A62" s="109">
        <v>45811.635092592594</v>
      </c>
      <c r="B62" s="19" t="s">
        <v>179</v>
      </c>
      <c r="C62" s="109">
        <v>45811.635092592594</v>
      </c>
      <c r="D62" s="110"/>
      <c r="E62" s="110">
        <v>10800</v>
      </c>
      <c r="F62" s="19" t="s">
        <v>650</v>
      </c>
      <c r="G62" s="19" t="s">
        <v>9</v>
      </c>
      <c r="H62" s="19"/>
    </row>
    <row r="63" spans="1:8" x14ac:dyDescent="0.35">
      <c r="A63" s="109">
        <v>45812.128321759257</v>
      </c>
      <c r="B63" s="19" t="s">
        <v>505</v>
      </c>
      <c r="C63" s="109">
        <v>45812.128321759257</v>
      </c>
      <c r="D63" s="110"/>
      <c r="E63" s="110">
        <v>13608</v>
      </c>
      <c r="F63" s="19" t="s">
        <v>651</v>
      </c>
      <c r="G63" s="19" t="s">
        <v>9</v>
      </c>
      <c r="H63" s="19"/>
    </row>
    <row r="64" spans="1:8" x14ac:dyDescent="0.35">
      <c r="A64" s="103">
        <v>45811.093935185185</v>
      </c>
      <c r="B64" s="15" t="s">
        <v>652</v>
      </c>
      <c r="C64" s="103">
        <v>45812.162199074075</v>
      </c>
      <c r="D64" s="104">
        <v>364</v>
      </c>
      <c r="E64" s="104"/>
      <c r="F64" s="80"/>
      <c r="G64" s="105" t="s">
        <v>14</v>
      </c>
      <c r="H64" s="15"/>
    </row>
    <row r="65" spans="1:8" x14ac:dyDescent="0.35">
      <c r="A65" s="109">
        <v>45812.51730324074</v>
      </c>
      <c r="B65" s="19" t="s">
        <v>164</v>
      </c>
      <c r="C65" s="109">
        <v>45812.51730324074</v>
      </c>
      <c r="D65" s="110"/>
      <c r="E65" s="110">
        <v>8268</v>
      </c>
      <c r="F65" s="19" t="s">
        <v>653</v>
      </c>
      <c r="G65" s="19" t="s">
        <v>9</v>
      </c>
      <c r="H65" s="19"/>
    </row>
    <row r="66" spans="1:8" x14ac:dyDescent="0.35">
      <c r="A66" s="109">
        <v>45814.137372685182</v>
      </c>
      <c r="B66" s="19" t="s">
        <v>190</v>
      </c>
      <c r="C66" s="109">
        <v>45814.137372685182</v>
      </c>
      <c r="D66" s="110"/>
      <c r="E66" s="110">
        <v>12090</v>
      </c>
      <c r="F66" s="19" t="s">
        <v>654</v>
      </c>
      <c r="G66" s="19" t="s">
        <v>9</v>
      </c>
      <c r="H66" s="19"/>
    </row>
    <row r="67" spans="1:8" x14ac:dyDescent="0.35">
      <c r="A67" s="109">
        <v>45814.288495370369</v>
      </c>
      <c r="B67" s="19" t="s">
        <v>172</v>
      </c>
      <c r="C67" s="109">
        <v>45814.288495370369</v>
      </c>
      <c r="D67" s="110"/>
      <c r="E67" s="110">
        <v>12600</v>
      </c>
      <c r="F67" s="19" t="s">
        <v>655</v>
      </c>
      <c r="G67" s="19" t="s">
        <v>9</v>
      </c>
      <c r="H67" s="19"/>
    </row>
    <row r="68" spans="1:8" x14ac:dyDescent="0.35">
      <c r="A68" s="109">
        <v>45814.613946759258</v>
      </c>
      <c r="B68" s="19" t="s">
        <v>164</v>
      </c>
      <c r="C68" s="109">
        <v>45814.613946759258</v>
      </c>
      <c r="D68" s="110"/>
      <c r="E68" s="110">
        <v>1189.2</v>
      </c>
      <c r="F68" s="19" t="s">
        <v>656</v>
      </c>
      <c r="G68" s="19" t="s">
        <v>9</v>
      </c>
      <c r="H68" s="19"/>
    </row>
    <row r="69" spans="1:8" x14ac:dyDescent="0.35">
      <c r="A69" s="109">
        <v>45814.621550925927</v>
      </c>
      <c r="B69" s="19" t="s">
        <v>164</v>
      </c>
      <c r="C69" s="109">
        <v>45814.621550925927</v>
      </c>
      <c r="D69" s="110"/>
      <c r="E69" s="110">
        <v>1810.8</v>
      </c>
      <c r="F69" s="19" t="s">
        <v>657</v>
      </c>
      <c r="G69" s="19" t="s">
        <v>9</v>
      </c>
      <c r="H69" s="19"/>
    </row>
    <row r="70" spans="1:8" x14ac:dyDescent="0.35">
      <c r="A70" s="103">
        <v>45818.168043981481</v>
      </c>
      <c r="B70" s="15" t="s">
        <v>198</v>
      </c>
      <c r="C70" s="103">
        <v>45818.484629629631</v>
      </c>
      <c r="D70" s="104">
        <v>22.99</v>
      </c>
      <c r="E70" s="104"/>
      <c r="F70" s="80"/>
      <c r="G70" s="105" t="s">
        <v>749</v>
      </c>
      <c r="H70" s="15"/>
    </row>
    <row r="71" spans="1:8" x14ac:dyDescent="0.35">
      <c r="A71" s="114">
        <v>45818.648865740739</v>
      </c>
      <c r="B71" s="115" t="s">
        <v>390</v>
      </c>
      <c r="C71" s="114">
        <v>45818.648900462962</v>
      </c>
      <c r="D71" s="116">
        <v>2129</v>
      </c>
      <c r="E71" s="116"/>
      <c r="F71" s="115" t="s">
        <v>658</v>
      </c>
      <c r="G71" s="108" t="s">
        <v>12</v>
      </c>
      <c r="H71" s="115"/>
    </row>
    <row r="72" spans="1:8" x14ac:dyDescent="0.35">
      <c r="A72" s="111">
        <v>45818.661944444444</v>
      </c>
      <c r="B72" s="22" t="s">
        <v>382</v>
      </c>
      <c r="C72" s="111">
        <v>45818.661944444444</v>
      </c>
      <c r="D72" s="112">
        <v>10800</v>
      </c>
      <c r="E72" s="112"/>
      <c r="F72" s="22" t="s">
        <v>659</v>
      </c>
      <c r="G72" s="22" t="s">
        <v>10</v>
      </c>
      <c r="H72" s="22"/>
    </row>
    <row r="73" spans="1:8" x14ac:dyDescent="0.35">
      <c r="A73" s="111">
        <v>45818.662280092591</v>
      </c>
      <c r="B73" s="22" t="s">
        <v>660</v>
      </c>
      <c r="C73" s="111">
        <v>45818.662291666667</v>
      </c>
      <c r="D73" s="112">
        <v>4017.6</v>
      </c>
      <c r="E73" s="112"/>
      <c r="F73" s="22" t="s">
        <v>661</v>
      </c>
      <c r="G73" s="22" t="s">
        <v>10</v>
      </c>
      <c r="H73" s="22"/>
    </row>
    <row r="74" spans="1:8" x14ac:dyDescent="0.35">
      <c r="A74" s="103">
        <v>45818.662627314814</v>
      </c>
      <c r="B74" s="15" t="s">
        <v>662</v>
      </c>
      <c r="C74" s="103">
        <v>45818.662638888891</v>
      </c>
      <c r="D74" s="104">
        <v>261.60000000000002</v>
      </c>
      <c r="E74" s="104"/>
      <c r="F74" s="80" t="s">
        <v>663</v>
      </c>
      <c r="G74" s="105" t="s">
        <v>188</v>
      </c>
      <c r="H74" s="15"/>
    </row>
    <row r="75" spans="1:8" x14ac:dyDescent="0.35">
      <c r="A75" s="103">
        <v>45818.481979166667</v>
      </c>
      <c r="B75" s="15" t="s">
        <v>664</v>
      </c>
      <c r="C75" s="103">
        <v>45819.077256944445</v>
      </c>
      <c r="D75" s="104">
        <v>19.899999999999999</v>
      </c>
      <c r="E75" s="104"/>
      <c r="F75" s="80"/>
      <c r="G75" s="105" t="s">
        <v>67</v>
      </c>
      <c r="H75" s="15"/>
    </row>
    <row r="76" spans="1:8" x14ac:dyDescent="0.35">
      <c r="A76" s="114">
        <v>45819.234293981484</v>
      </c>
      <c r="B76" s="115" t="s">
        <v>222</v>
      </c>
      <c r="C76" s="114">
        <v>45819.234293981484</v>
      </c>
      <c r="D76" s="116">
        <v>2909.1</v>
      </c>
      <c r="E76" s="116"/>
      <c r="F76" s="115"/>
      <c r="G76" s="117" t="s">
        <v>74</v>
      </c>
      <c r="H76" s="115"/>
    </row>
    <row r="77" spans="1:8" x14ac:dyDescent="0.35">
      <c r="A77" s="109">
        <v>45819.750335648147</v>
      </c>
      <c r="B77" s="19" t="s">
        <v>665</v>
      </c>
      <c r="C77" s="109">
        <v>45819.750254629631</v>
      </c>
      <c r="D77" s="110"/>
      <c r="E77" s="110">
        <v>792</v>
      </c>
      <c r="F77" s="19"/>
      <c r="G77" s="19" t="s">
        <v>9</v>
      </c>
      <c r="H77" s="19" t="s">
        <v>667</v>
      </c>
    </row>
    <row r="78" spans="1:8" x14ac:dyDescent="0.35">
      <c r="A78" s="109">
        <v>45819.7503125</v>
      </c>
      <c r="B78" s="19" t="s">
        <v>665</v>
      </c>
      <c r="C78" s="109">
        <v>45819.750254629631</v>
      </c>
      <c r="D78" s="110"/>
      <c r="E78" s="110">
        <v>540</v>
      </c>
      <c r="F78" s="19"/>
      <c r="G78" s="19" t="s">
        <v>9</v>
      </c>
      <c r="H78" s="19" t="s">
        <v>666</v>
      </c>
    </row>
    <row r="79" spans="1:8" x14ac:dyDescent="0.35">
      <c r="A79" s="109">
        <v>45820.578611111108</v>
      </c>
      <c r="B79" s="19" t="s">
        <v>272</v>
      </c>
      <c r="C79" s="109">
        <v>45820.578611111108</v>
      </c>
      <c r="D79" s="110"/>
      <c r="E79" s="110">
        <v>19680</v>
      </c>
      <c r="F79" s="19"/>
      <c r="G79" s="19" t="s">
        <v>9</v>
      </c>
      <c r="H79" s="19"/>
    </row>
    <row r="80" spans="1:8" x14ac:dyDescent="0.35">
      <c r="A80" s="109">
        <v>45820.585393518515</v>
      </c>
      <c r="B80" s="19" t="s">
        <v>304</v>
      </c>
      <c r="C80" s="109">
        <v>45820.585393518515</v>
      </c>
      <c r="D80" s="110"/>
      <c r="E80" s="110">
        <v>30</v>
      </c>
      <c r="F80" s="19" t="s">
        <v>668</v>
      </c>
      <c r="G80" s="19" t="s">
        <v>9</v>
      </c>
      <c r="H80" s="19"/>
    </row>
    <row r="81" spans="1:8" x14ac:dyDescent="0.35">
      <c r="A81" s="109">
        <v>45821.000740740739</v>
      </c>
      <c r="B81" s="19" t="s">
        <v>174</v>
      </c>
      <c r="C81" s="109">
        <v>45821.000740740739</v>
      </c>
      <c r="D81" s="110"/>
      <c r="E81" s="110">
        <v>7200</v>
      </c>
      <c r="F81" s="19" t="s">
        <v>669</v>
      </c>
      <c r="G81" s="19" t="s">
        <v>9</v>
      </c>
      <c r="H81" s="19"/>
    </row>
    <row r="82" spans="1:8" x14ac:dyDescent="0.35">
      <c r="A82" s="103">
        <v>45822.060474537036</v>
      </c>
      <c r="B82" s="15" t="s">
        <v>670</v>
      </c>
      <c r="C82" s="103">
        <v>45822.34238425926</v>
      </c>
      <c r="D82" s="104">
        <v>14.04</v>
      </c>
      <c r="E82" s="104"/>
      <c r="F82" s="80"/>
      <c r="G82" s="105" t="s">
        <v>176</v>
      </c>
      <c r="H82" s="15"/>
    </row>
    <row r="83" spans="1:8" x14ac:dyDescent="0.35">
      <c r="A83" s="109">
        <v>45824.129490740743</v>
      </c>
      <c r="B83" s="19" t="s">
        <v>214</v>
      </c>
      <c r="C83" s="109">
        <v>45824.129490740743</v>
      </c>
      <c r="D83" s="110"/>
      <c r="E83" s="110">
        <v>9180</v>
      </c>
      <c r="F83" s="19" t="s">
        <v>215</v>
      </c>
      <c r="G83" s="19" t="s">
        <v>9</v>
      </c>
      <c r="H83" s="19"/>
    </row>
    <row r="84" spans="1:8" x14ac:dyDescent="0.35">
      <c r="A84" s="109">
        <v>45824.130173611113</v>
      </c>
      <c r="B84" s="19" t="s">
        <v>216</v>
      </c>
      <c r="C84" s="109">
        <v>45824.130173611113</v>
      </c>
      <c r="D84" s="110"/>
      <c r="E84" s="110">
        <v>4536</v>
      </c>
      <c r="F84" s="19" t="s">
        <v>671</v>
      </c>
      <c r="G84" s="19" t="s">
        <v>9</v>
      </c>
      <c r="H84" s="19"/>
    </row>
    <row r="85" spans="1:8" x14ac:dyDescent="0.35">
      <c r="A85" s="109">
        <v>45824.295983796299</v>
      </c>
      <c r="B85" s="19" t="s">
        <v>207</v>
      </c>
      <c r="C85" s="109">
        <v>45824.295983796299</v>
      </c>
      <c r="D85" s="110"/>
      <c r="E85" s="110">
        <v>15624</v>
      </c>
      <c r="F85" s="19" t="s">
        <v>672</v>
      </c>
      <c r="G85" s="19" t="s">
        <v>9</v>
      </c>
      <c r="H85" s="19"/>
    </row>
    <row r="86" spans="1:8" x14ac:dyDescent="0.35">
      <c r="A86" s="109">
        <v>45824.30201388889</v>
      </c>
      <c r="B86" s="19" t="s">
        <v>218</v>
      </c>
      <c r="C86" s="109">
        <v>45824.30201388889</v>
      </c>
      <c r="D86" s="110"/>
      <c r="E86" s="110">
        <v>9360</v>
      </c>
      <c r="F86" s="19" t="s">
        <v>673</v>
      </c>
      <c r="G86" s="19" t="s">
        <v>9</v>
      </c>
      <c r="H86" s="19"/>
    </row>
    <row r="87" spans="1:8" x14ac:dyDescent="0.35">
      <c r="A87" s="103">
        <v>45823.062650462962</v>
      </c>
      <c r="B87" s="15" t="s">
        <v>220</v>
      </c>
      <c r="C87" s="103">
        <v>45824.57240740741</v>
      </c>
      <c r="D87" s="104">
        <v>16.8</v>
      </c>
      <c r="E87" s="104"/>
      <c r="F87" s="80"/>
      <c r="G87" s="105" t="s">
        <v>75</v>
      </c>
      <c r="H87" s="15"/>
    </row>
    <row r="88" spans="1:8" x14ac:dyDescent="0.35">
      <c r="A88" s="109">
        <v>45824.604618055557</v>
      </c>
      <c r="B88" s="19" t="s">
        <v>340</v>
      </c>
      <c r="C88" s="109">
        <v>45824.604618055557</v>
      </c>
      <c r="D88" s="110"/>
      <c r="E88" s="110">
        <v>16380</v>
      </c>
      <c r="F88" s="19" t="s">
        <v>674</v>
      </c>
      <c r="G88" s="19" t="s">
        <v>9</v>
      </c>
      <c r="H88" s="19"/>
    </row>
    <row r="89" spans="1:8" x14ac:dyDescent="0.35">
      <c r="A89" s="109">
        <v>45824.604629629626</v>
      </c>
      <c r="B89" s="19" t="s">
        <v>340</v>
      </c>
      <c r="C89" s="109">
        <v>45824.604629629626</v>
      </c>
      <c r="D89" s="110"/>
      <c r="E89" s="110">
        <v>11712</v>
      </c>
      <c r="F89" s="19" t="s">
        <v>675</v>
      </c>
      <c r="G89" s="19" t="s">
        <v>9</v>
      </c>
      <c r="H89" s="19"/>
    </row>
    <row r="90" spans="1:8" x14ac:dyDescent="0.35">
      <c r="A90" s="109">
        <v>45825.138333333336</v>
      </c>
      <c r="B90" s="19" t="s">
        <v>275</v>
      </c>
      <c r="C90" s="109">
        <v>45825.138333333336</v>
      </c>
      <c r="D90" s="110"/>
      <c r="E90" s="110">
        <v>10404</v>
      </c>
      <c r="F90" s="19" t="s">
        <v>676</v>
      </c>
      <c r="G90" s="19" t="s">
        <v>9</v>
      </c>
      <c r="H90" s="19"/>
    </row>
    <row r="91" spans="1:8" x14ac:dyDescent="0.35">
      <c r="A91" s="127">
        <v>45825.243738425925</v>
      </c>
      <c r="B91" s="13" t="s">
        <v>513</v>
      </c>
      <c r="C91" s="127">
        <v>45825.243738425925</v>
      </c>
      <c r="D91" s="128">
        <v>102233</v>
      </c>
      <c r="E91" s="128"/>
      <c r="F91" s="13" t="s">
        <v>677</v>
      </c>
      <c r="G91" s="13" t="s">
        <v>16</v>
      </c>
      <c r="H91" s="13"/>
    </row>
    <row r="92" spans="1:8" x14ac:dyDescent="0.35">
      <c r="A92" s="109">
        <v>45825.292974537035</v>
      </c>
      <c r="B92" s="19" t="s">
        <v>221</v>
      </c>
      <c r="C92" s="109">
        <v>45825.292974537035</v>
      </c>
      <c r="D92" s="110"/>
      <c r="E92" s="110">
        <v>13200</v>
      </c>
      <c r="F92" s="19"/>
      <c r="G92" s="19" t="s">
        <v>9</v>
      </c>
      <c r="H92" s="19"/>
    </row>
    <row r="93" spans="1:8" x14ac:dyDescent="0.35">
      <c r="A93" s="109">
        <v>45826.131574074076</v>
      </c>
      <c r="B93" s="19" t="s">
        <v>505</v>
      </c>
      <c r="C93" s="109">
        <v>45826.131574074076</v>
      </c>
      <c r="D93" s="110"/>
      <c r="E93" s="110">
        <v>7038</v>
      </c>
      <c r="F93" s="19" t="s">
        <v>678</v>
      </c>
      <c r="G93" s="19" t="s">
        <v>9</v>
      </c>
      <c r="H93" s="19"/>
    </row>
    <row r="94" spans="1:8" x14ac:dyDescent="0.35">
      <c r="A94" s="103">
        <v>45826.234618055554</v>
      </c>
      <c r="B94" s="15" t="s">
        <v>206</v>
      </c>
      <c r="C94" s="103">
        <v>45826.234618055554</v>
      </c>
      <c r="D94" s="104">
        <v>2</v>
      </c>
      <c r="E94" s="104"/>
      <c r="F94" s="80"/>
      <c r="G94" s="105" t="s">
        <v>14</v>
      </c>
      <c r="H94" s="15"/>
    </row>
    <row r="95" spans="1:8" x14ac:dyDescent="0.35">
      <c r="A95" s="111">
        <v>45826.234918981485</v>
      </c>
      <c r="B95" s="22" t="s">
        <v>226</v>
      </c>
      <c r="C95" s="111">
        <v>45826.234918981485</v>
      </c>
      <c r="D95" s="112">
        <v>1806</v>
      </c>
      <c r="E95" s="112"/>
      <c r="F95" s="22" t="s">
        <v>679</v>
      </c>
      <c r="G95" s="22" t="s">
        <v>42</v>
      </c>
      <c r="H95" s="22"/>
    </row>
    <row r="96" spans="1:8" x14ac:dyDescent="0.35">
      <c r="A96" s="109">
        <v>45827.28802083333</v>
      </c>
      <c r="B96" s="19" t="s">
        <v>272</v>
      </c>
      <c r="C96" s="109">
        <v>45827.28802083333</v>
      </c>
      <c r="D96" s="110"/>
      <c r="E96" s="110">
        <v>15312</v>
      </c>
      <c r="F96" s="19"/>
      <c r="G96" s="19" t="s">
        <v>9</v>
      </c>
      <c r="H96" s="19"/>
    </row>
    <row r="97" spans="1:8" x14ac:dyDescent="0.35">
      <c r="A97" s="109">
        <v>45827.288726851853</v>
      </c>
      <c r="B97" s="19" t="s">
        <v>272</v>
      </c>
      <c r="C97" s="109">
        <v>45827.288726851853</v>
      </c>
      <c r="D97" s="110"/>
      <c r="E97" s="110">
        <v>21264</v>
      </c>
      <c r="F97" s="19"/>
      <c r="G97" s="19" t="s">
        <v>9</v>
      </c>
      <c r="H97" s="19"/>
    </row>
    <row r="98" spans="1:8" x14ac:dyDescent="0.35">
      <c r="A98" s="109">
        <v>45831.417650462965</v>
      </c>
      <c r="B98" s="19" t="s">
        <v>170</v>
      </c>
      <c r="C98" s="109">
        <v>45831.417650462965</v>
      </c>
      <c r="D98" s="110"/>
      <c r="E98" s="110">
        <v>24000</v>
      </c>
      <c r="F98" s="19" t="s">
        <v>680</v>
      </c>
      <c r="G98" s="19" t="s">
        <v>9</v>
      </c>
      <c r="H98" s="19"/>
    </row>
    <row r="99" spans="1:8" x14ac:dyDescent="0.35">
      <c r="A99" s="127">
        <v>45832.245011574072</v>
      </c>
      <c r="B99" s="13" t="s">
        <v>226</v>
      </c>
      <c r="C99" s="127">
        <v>45832.245011574072</v>
      </c>
      <c r="D99" s="128">
        <v>15122</v>
      </c>
      <c r="E99" s="128"/>
      <c r="F99" s="13" t="s">
        <v>681</v>
      </c>
      <c r="G99" s="13" t="s">
        <v>17</v>
      </c>
      <c r="H99" s="13"/>
    </row>
    <row r="100" spans="1:8" x14ac:dyDescent="0.35">
      <c r="A100" s="114">
        <v>45832.399201388886</v>
      </c>
      <c r="B100" s="115" t="s">
        <v>263</v>
      </c>
      <c r="C100" s="114">
        <v>45832.399212962962</v>
      </c>
      <c r="D100" s="116">
        <v>6325.74</v>
      </c>
      <c r="E100" s="116"/>
      <c r="F100" s="115" t="s">
        <v>82</v>
      </c>
      <c r="G100" s="108" t="s">
        <v>13</v>
      </c>
      <c r="H100" s="115" t="s">
        <v>685</v>
      </c>
    </row>
    <row r="101" spans="1:8" x14ac:dyDescent="0.35">
      <c r="A101" s="111">
        <v>45832.398668981485</v>
      </c>
      <c r="B101" s="22" t="s">
        <v>660</v>
      </c>
      <c r="C101" s="111">
        <v>45833.001828703702</v>
      </c>
      <c r="D101" s="112">
        <v>5273.1</v>
      </c>
      <c r="E101" s="112"/>
      <c r="F101" s="22" t="s">
        <v>682</v>
      </c>
      <c r="G101" s="22" t="s">
        <v>10</v>
      </c>
      <c r="H101" s="22"/>
    </row>
    <row r="102" spans="1:8" x14ac:dyDescent="0.35">
      <c r="A102" s="127">
        <v>45833.256979166668</v>
      </c>
      <c r="B102" s="13" t="s">
        <v>238</v>
      </c>
      <c r="C102" s="127">
        <v>45833.256979166668</v>
      </c>
      <c r="D102" s="128">
        <v>33612.870000000003</v>
      </c>
      <c r="E102" s="128"/>
      <c r="F102" s="13" t="s">
        <v>683</v>
      </c>
      <c r="G102" s="129" t="s">
        <v>18</v>
      </c>
      <c r="H102" s="13"/>
    </row>
    <row r="103" spans="1:8" x14ac:dyDescent="0.35">
      <c r="A103" s="103">
        <v>45833.418194444443</v>
      </c>
      <c r="B103" s="15" t="s">
        <v>232</v>
      </c>
      <c r="C103" s="103">
        <v>45834.072534722225</v>
      </c>
      <c r="D103" s="104">
        <v>23.88</v>
      </c>
      <c r="E103" s="104"/>
      <c r="F103" s="80"/>
      <c r="G103" s="105" t="s">
        <v>14</v>
      </c>
      <c r="H103" s="15"/>
    </row>
    <row r="104" spans="1:8" x14ac:dyDescent="0.35">
      <c r="A104" s="103">
        <v>45833.625740740739</v>
      </c>
      <c r="B104" s="15" t="s">
        <v>684</v>
      </c>
      <c r="C104" s="103">
        <v>45834.205370370371</v>
      </c>
      <c r="D104" s="104">
        <v>107.1</v>
      </c>
      <c r="E104" s="104"/>
      <c r="F104" s="80"/>
      <c r="G104" s="105" t="s">
        <v>14</v>
      </c>
      <c r="H104" s="15"/>
    </row>
    <row r="105" spans="1:8" x14ac:dyDescent="0.35">
      <c r="A105" s="109">
        <v>45834.291180555556</v>
      </c>
      <c r="B105" s="19" t="s">
        <v>272</v>
      </c>
      <c r="C105" s="109">
        <v>45834.291180555556</v>
      </c>
      <c r="D105" s="110"/>
      <c r="E105" s="110">
        <v>21648</v>
      </c>
      <c r="F105" s="19"/>
      <c r="G105" s="19" t="s">
        <v>9</v>
      </c>
      <c r="H105" s="19"/>
    </row>
    <row r="106" spans="1:8" x14ac:dyDescent="0.35">
      <c r="A106" s="103">
        <v>45833.365694444445</v>
      </c>
      <c r="B106" s="15" t="s">
        <v>225</v>
      </c>
      <c r="C106" s="103">
        <v>45834.435196759259</v>
      </c>
      <c r="D106" s="104">
        <v>7.53</v>
      </c>
      <c r="E106" s="104"/>
      <c r="F106" s="80"/>
      <c r="G106" s="105" t="s">
        <v>14</v>
      </c>
      <c r="H106" s="15"/>
    </row>
    <row r="107" spans="1:8" x14ac:dyDescent="0.35">
      <c r="A107" s="111">
        <v>45835.239768518521</v>
      </c>
      <c r="B107" s="22" t="s">
        <v>226</v>
      </c>
      <c r="C107" s="111">
        <v>45835.239768518521</v>
      </c>
      <c r="D107" s="112">
        <v>69332</v>
      </c>
      <c r="E107" s="112"/>
      <c r="F107" s="22" t="s">
        <v>686</v>
      </c>
      <c r="G107" s="22" t="s">
        <v>21</v>
      </c>
      <c r="H107" s="22"/>
    </row>
    <row r="108" spans="1:8" x14ac:dyDescent="0.35">
      <c r="A108" s="114">
        <v>45835.485092592593</v>
      </c>
      <c r="B108" s="115" t="s">
        <v>545</v>
      </c>
      <c r="C108" s="114">
        <v>45835.48510416667</v>
      </c>
      <c r="D108" s="116">
        <v>4923.04</v>
      </c>
      <c r="E108" s="116"/>
      <c r="F108" s="115" t="s">
        <v>82</v>
      </c>
      <c r="G108" s="108" t="s">
        <v>13</v>
      </c>
      <c r="H108" s="115"/>
    </row>
    <row r="109" spans="1:8" x14ac:dyDescent="0.35">
      <c r="A109" s="114">
        <v>45835.485115740739</v>
      </c>
      <c r="B109" s="115" t="s">
        <v>543</v>
      </c>
      <c r="C109" s="114">
        <v>45835.485127314816</v>
      </c>
      <c r="D109" s="116">
        <v>3370.25</v>
      </c>
      <c r="E109" s="116"/>
      <c r="F109" s="115" t="s">
        <v>82</v>
      </c>
      <c r="G109" s="108" t="s">
        <v>13</v>
      </c>
      <c r="H109" s="115"/>
    </row>
    <row r="110" spans="1:8" x14ac:dyDescent="0.35">
      <c r="A110" s="114">
        <v>45835.48510416667</v>
      </c>
      <c r="B110" s="115" t="s">
        <v>114</v>
      </c>
      <c r="C110" s="114">
        <v>45835.485127314816</v>
      </c>
      <c r="D110" s="116">
        <v>5484.52</v>
      </c>
      <c r="E110" s="116"/>
      <c r="F110" s="115" t="s">
        <v>82</v>
      </c>
      <c r="G110" s="108" t="s">
        <v>13</v>
      </c>
      <c r="H110" s="115"/>
    </row>
    <row r="111" spans="1:8" x14ac:dyDescent="0.35">
      <c r="A111" s="114">
        <v>45835.485127314816</v>
      </c>
      <c r="B111" s="115" t="s">
        <v>104</v>
      </c>
      <c r="C111" s="114">
        <v>45835.485138888886</v>
      </c>
      <c r="D111" s="116">
        <v>3361.84</v>
      </c>
      <c r="E111" s="116"/>
      <c r="F111" s="115" t="s">
        <v>82</v>
      </c>
      <c r="G111" s="108" t="s">
        <v>13</v>
      </c>
      <c r="H111" s="115"/>
    </row>
    <row r="112" spans="1:8" x14ac:dyDescent="0.35">
      <c r="A112" s="114">
        <v>45835.485138888886</v>
      </c>
      <c r="B112" s="115" t="s">
        <v>245</v>
      </c>
      <c r="C112" s="114">
        <v>45835.485150462962</v>
      </c>
      <c r="D112" s="116">
        <v>4320.6499999999996</v>
      </c>
      <c r="E112" s="116"/>
      <c r="F112" s="115" t="s">
        <v>82</v>
      </c>
      <c r="G112" s="108" t="s">
        <v>13</v>
      </c>
      <c r="H112" s="115"/>
    </row>
    <row r="113" spans="1:8" x14ac:dyDescent="0.35">
      <c r="A113" s="114">
        <v>45835.485150462962</v>
      </c>
      <c r="B113" s="115" t="s">
        <v>611</v>
      </c>
      <c r="C113" s="114">
        <v>45835.485162037039</v>
      </c>
      <c r="D113" s="116">
        <v>4692.25</v>
      </c>
      <c r="E113" s="116"/>
      <c r="F113" s="115" t="s">
        <v>82</v>
      </c>
      <c r="G113" s="108" t="s">
        <v>13</v>
      </c>
      <c r="H113" s="115"/>
    </row>
    <row r="114" spans="1:8" x14ac:dyDescent="0.35">
      <c r="A114" s="114">
        <v>45835.485150462962</v>
      </c>
      <c r="B114" s="115" t="s">
        <v>354</v>
      </c>
      <c r="C114" s="114">
        <v>45835.485173611109</v>
      </c>
      <c r="D114" s="116">
        <v>4381.0600000000004</v>
      </c>
      <c r="E114" s="116"/>
      <c r="F114" s="115" t="s">
        <v>82</v>
      </c>
      <c r="G114" s="108" t="s">
        <v>13</v>
      </c>
      <c r="H114" s="115"/>
    </row>
    <row r="115" spans="1:8" x14ac:dyDescent="0.35">
      <c r="A115" s="114">
        <v>45835.485162037039</v>
      </c>
      <c r="B115" s="115" t="s">
        <v>140</v>
      </c>
      <c r="C115" s="114">
        <v>45835.485185185185</v>
      </c>
      <c r="D115" s="116">
        <v>5979.17</v>
      </c>
      <c r="E115" s="116"/>
      <c r="F115" s="115" t="s">
        <v>82</v>
      </c>
      <c r="G115" s="108" t="s">
        <v>13</v>
      </c>
      <c r="H115" s="115"/>
    </row>
    <row r="116" spans="1:8" x14ac:dyDescent="0.35">
      <c r="A116" s="114">
        <v>45835.485173611109</v>
      </c>
      <c r="B116" s="115" t="s">
        <v>250</v>
      </c>
      <c r="C116" s="114">
        <v>45835.485196759262</v>
      </c>
      <c r="D116" s="116">
        <v>5393.92</v>
      </c>
      <c r="E116" s="116"/>
      <c r="F116" s="115" t="s">
        <v>82</v>
      </c>
      <c r="G116" s="108" t="s">
        <v>13</v>
      </c>
      <c r="H116" s="115"/>
    </row>
    <row r="117" spans="1:8" x14ac:dyDescent="0.35">
      <c r="A117" s="114">
        <v>45835.485185185185</v>
      </c>
      <c r="B117" s="115" t="s">
        <v>259</v>
      </c>
      <c r="C117" s="114">
        <v>45835.485208333332</v>
      </c>
      <c r="D117" s="116">
        <v>4245.1000000000004</v>
      </c>
      <c r="E117" s="116"/>
      <c r="F117" s="115" t="s">
        <v>82</v>
      </c>
      <c r="G117" s="108" t="s">
        <v>13</v>
      </c>
      <c r="H117" s="115"/>
    </row>
    <row r="118" spans="1:8" x14ac:dyDescent="0.35">
      <c r="A118" s="114">
        <v>45835.485196759262</v>
      </c>
      <c r="B118" s="115" t="s">
        <v>120</v>
      </c>
      <c r="C118" s="114">
        <v>45835.485219907408</v>
      </c>
      <c r="D118" s="116">
        <v>5569.46</v>
      </c>
      <c r="E118" s="116"/>
      <c r="F118" s="115" t="s">
        <v>82</v>
      </c>
      <c r="G118" s="108" t="s">
        <v>13</v>
      </c>
      <c r="H118" s="115"/>
    </row>
    <row r="119" spans="1:8" x14ac:dyDescent="0.35">
      <c r="A119" s="114">
        <v>45835.485219907408</v>
      </c>
      <c r="B119" s="115" t="s">
        <v>128</v>
      </c>
      <c r="C119" s="114">
        <v>45835.485243055555</v>
      </c>
      <c r="D119" s="116">
        <v>2880.01</v>
      </c>
      <c r="E119" s="116"/>
      <c r="F119" s="115" t="s">
        <v>82</v>
      </c>
      <c r="G119" s="108" t="s">
        <v>13</v>
      </c>
      <c r="H119" s="115"/>
    </row>
    <row r="120" spans="1:8" x14ac:dyDescent="0.35">
      <c r="A120" s="114">
        <v>45835.485219907408</v>
      </c>
      <c r="B120" s="115" t="s">
        <v>124</v>
      </c>
      <c r="C120" s="114">
        <v>45835.485243055555</v>
      </c>
      <c r="D120" s="116">
        <v>4534.3500000000004</v>
      </c>
      <c r="E120" s="116"/>
      <c r="F120" s="115" t="s">
        <v>82</v>
      </c>
      <c r="G120" s="108" t="s">
        <v>13</v>
      </c>
      <c r="H120" s="115"/>
    </row>
    <row r="121" spans="1:8" x14ac:dyDescent="0.35">
      <c r="A121" s="114">
        <v>45835.485254629632</v>
      </c>
      <c r="B121" s="115" t="s">
        <v>252</v>
      </c>
      <c r="C121" s="114">
        <v>45835.485266203701</v>
      </c>
      <c r="D121" s="116">
        <v>6068.48</v>
      </c>
      <c r="E121" s="116"/>
      <c r="F121" s="115" t="s">
        <v>82</v>
      </c>
      <c r="G121" s="108" t="s">
        <v>13</v>
      </c>
      <c r="H121" s="115"/>
    </row>
    <row r="122" spans="1:8" x14ac:dyDescent="0.35">
      <c r="A122" s="114">
        <v>45835.485243055555</v>
      </c>
      <c r="B122" s="115" t="s">
        <v>261</v>
      </c>
      <c r="C122" s="114">
        <v>45835.485266203701</v>
      </c>
      <c r="D122" s="116">
        <v>5961.93</v>
      </c>
      <c r="E122" s="116"/>
      <c r="F122" s="115" t="s">
        <v>82</v>
      </c>
      <c r="G122" s="108" t="s">
        <v>13</v>
      </c>
      <c r="H122" s="115"/>
    </row>
    <row r="123" spans="1:8" x14ac:dyDescent="0.35">
      <c r="A123" s="114">
        <v>45835.485266203701</v>
      </c>
      <c r="B123" s="115" t="s">
        <v>249</v>
      </c>
      <c r="C123" s="114">
        <v>45835.485277777778</v>
      </c>
      <c r="D123" s="116">
        <v>4799.4399999999996</v>
      </c>
      <c r="E123" s="116"/>
      <c r="F123" s="115" t="s">
        <v>82</v>
      </c>
      <c r="G123" s="108" t="s">
        <v>13</v>
      </c>
      <c r="H123" s="115"/>
    </row>
    <row r="124" spans="1:8" x14ac:dyDescent="0.35">
      <c r="A124" s="114">
        <v>45835.485277777778</v>
      </c>
      <c r="B124" s="115" t="s">
        <v>544</v>
      </c>
      <c r="C124" s="114">
        <v>45835.485300925924</v>
      </c>
      <c r="D124" s="116">
        <v>4288.03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45835.485277777778</v>
      </c>
      <c r="B125" s="115" t="s">
        <v>612</v>
      </c>
      <c r="C125" s="114">
        <v>45835.485300925924</v>
      </c>
      <c r="D125" s="116">
        <v>4373.62</v>
      </c>
      <c r="E125" s="116"/>
      <c r="F125" s="115" t="s">
        <v>82</v>
      </c>
      <c r="G125" s="108" t="s">
        <v>13</v>
      </c>
      <c r="H125" s="115"/>
    </row>
    <row r="126" spans="1:8" x14ac:dyDescent="0.35">
      <c r="A126" s="114">
        <v>45835.485300925924</v>
      </c>
      <c r="B126" s="115" t="s">
        <v>457</v>
      </c>
      <c r="C126" s="114">
        <v>45835.485312500001</v>
      </c>
      <c r="D126" s="116">
        <v>6095.91</v>
      </c>
      <c r="E126" s="116"/>
      <c r="F126" s="115" t="s">
        <v>82</v>
      </c>
      <c r="G126" s="108" t="s">
        <v>13</v>
      </c>
      <c r="H126" s="115"/>
    </row>
    <row r="127" spans="1:8" x14ac:dyDescent="0.35">
      <c r="A127" s="114">
        <v>45835.485289351855</v>
      </c>
      <c r="B127" s="115" t="s">
        <v>288</v>
      </c>
      <c r="C127" s="114">
        <v>45835.485312500001</v>
      </c>
      <c r="D127" s="116">
        <v>2183.9299999999998</v>
      </c>
      <c r="E127" s="116"/>
      <c r="F127" s="115" t="s">
        <v>82</v>
      </c>
      <c r="G127" s="108" t="s">
        <v>13</v>
      </c>
      <c r="H127" s="115"/>
    </row>
    <row r="128" spans="1:8" x14ac:dyDescent="0.35">
      <c r="A128" s="114">
        <v>45835.485300925924</v>
      </c>
      <c r="B128" s="115" t="s">
        <v>372</v>
      </c>
      <c r="C128" s="114">
        <v>45835.485324074078</v>
      </c>
      <c r="D128" s="116">
        <v>6406.14</v>
      </c>
      <c r="E128" s="116"/>
      <c r="F128" s="115" t="s">
        <v>82</v>
      </c>
      <c r="G128" s="108" t="s">
        <v>13</v>
      </c>
      <c r="H128" s="115"/>
    </row>
    <row r="129" spans="1:8" x14ac:dyDescent="0.35">
      <c r="A129" s="114">
        <v>45835.485312500001</v>
      </c>
      <c r="B129" s="115" t="s">
        <v>474</v>
      </c>
      <c r="C129" s="114">
        <v>45835.485335648147</v>
      </c>
      <c r="D129" s="116">
        <v>4831.22</v>
      </c>
      <c r="E129" s="116"/>
      <c r="F129" s="115" t="s">
        <v>82</v>
      </c>
      <c r="G129" s="108" t="s">
        <v>13</v>
      </c>
      <c r="H129" s="115"/>
    </row>
    <row r="130" spans="1:8" x14ac:dyDescent="0.35">
      <c r="A130" s="114">
        <v>45835.485312500001</v>
      </c>
      <c r="B130" s="115" t="s">
        <v>255</v>
      </c>
      <c r="C130" s="114">
        <v>45835.485335648147</v>
      </c>
      <c r="D130" s="116">
        <v>4622.2299999999996</v>
      </c>
      <c r="E130" s="116"/>
      <c r="F130" s="115" t="s">
        <v>82</v>
      </c>
      <c r="G130" s="108" t="s">
        <v>13</v>
      </c>
      <c r="H130" s="115"/>
    </row>
    <row r="131" spans="1:8" x14ac:dyDescent="0.35">
      <c r="A131" s="114">
        <v>45835.485324074078</v>
      </c>
      <c r="B131" s="115" t="s">
        <v>257</v>
      </c>
      <c r="C131" s="114">
        <v>45835.485347222224</v>
      </c>
      <c r="D131" s="116">
        <v>4722.88</v>
      </c>
      <c r="E131" s="116"/>
      <c r="F131" s="115" t="s">
        <v>82</v>
      </c>
      <c r="G131" s="108" t="s">
        <v>13</v>
      </c>
      <c r="H131" s="115"/>
    </row>
    <row r="132" spans="1:8" x14ac:dyDescent="0.35">
      <c r="A132" s="114">
        <v>45835.485324074078</v>
      </c>
      <c r="B132" s="115" t="s">
        <v>613</v>
      </c>
      <c r="C132" s="114">
        <v>45835.485358796293</v>
      </c>
      <c r="D132" s="116">
        <v>4100.8900000000003</v>
      </c>
      <c r="E132" s="116"/>
      <c r="F132" s="115" t="s">
        <v>82</v>
      </c>
      <c r="G132" s="108" t="s">
        <v>13</v>
      </c>
      <c r="H132" s="115"/>
    </row>
    <row r="133" spans="1:8" x14ac:dyDescent="0.35">
      <c r="A133" s="114">
        <v>45835.485347222224</v>
      </c>
      <c r="B133" s="115" t="s">
        <v>262</v>
      </c>
      <c r="C133" s="114">
        <v>45835.48537037037</v>
      </c>
      <c r="D133" s="116">
        <v>4361.3599999999997</v>
      </c>
      <c r="E133" s="116"/>
      <c r="F133" s="115" t="s">
        <v>82</v>
      </c>
      <c r="G133" s="108" t="s">
        <v>13</v>
      </c>
      <c r="H133" s="115"/>
    </row>
    <row r="134" spans="1:8" x14ac:dyDescent="0.35">
      <c r="A134" s="114">
        <v>45835.485335648147</v>
      </c>
      <c r="B134" s="115" t="s">
        <v>126</v>
      </c>
      <c r="C134" s="114">
        <v>45835.48537037037</v>
      </c>
      <c r="D134" s="116">
        <v>4902.0600000000004</v>
      </c>
      <c r="E134" s="116"/>
      <c r="F134" s="115" t="s">
        <v>82</v>
      </c>
      <c r="G134" s="108" t="s">
        <v>13</v>
      </c>
      <c r="H134" s="115"/>
    </row>
    <row r="135" spans="1:8" x14ac:dyDescent="0.35">
      <c r="A135" s="114">
        <v>45835.485335648147</v>
      </c>
      <c r="B135" s="115" t="s">
        <v>373</v>
      </c>
      <c r="C135" s="114">
        <v>45835.48537037037</v>
      </c>
      <c r="D135" s="116">
        <v>5371.19</v>
      </c>
      <c r="E135" s="116"/>
      <c r="F135" s="115" t="s">
        <v>82</v>
      </c>
      <c r="G135" s="108" t="s">
        <v>13</v>
      </c>
      <c r="H135" s="115"/>
    </row>
    <row r="136" spans="1:8" x14ac:dyDescent="0.35">
      <c r="A136" s="114">
        <v>45835.48537037037</v>
      </c>
      <c r="B136" s="115" t="s">
        <v>247</v>
      </c>
      <c r="C136" s="114">
        <v>45835.485381944447</v>
      </c>
      <c r="D136" s="116">
        <v>5079.9799999999996</v>
      </c>
      <c r="E136" s="116"/>
      <c r="F136" s="115" t="s">
        <v>82</v>
      </c>
      <c r="G136" s="108" t="s">
        <v>13</v>
      </c>
      <c r="H136" s="115"/>
    </row>
    <row r="137" spans="1:8" x14ac:dyDescent="0.35">
      <c r="A137" s="114">
        <v>45835.485358796293</v>
      </c>
      <c r="B137" s="115" t="s">
        <v>94</v>
      </c>
      <c r="C137" s="114">
        <v>45835.485381944447</v>
      </c>
      <c r="D137" s="116">
        <v>3805.2</v>
      </c>
      <c r="E137" s="116"/>
      <c r="F137" s="115" t="s">
        <v>82</v>
      </c>
      <c r="G137" s="108" t="s">
        <v>13</v>
      </c>
      <c r="H137" s="115"/>
    </row>
    <row r="138" spans="1:8" x14ac:dyDescent="0.35">
      <c r="A138" s="114">
        <v>45835.485381944447</v>
      </c>
      <c r="B138" s="115" t="s">
        <v>132</v>
      </c>
      <c r="C138" s="114">
        <v>45835.485405092593</v>
      </c>
      <c r="D138" s="116">
        <v>4867.01</v>
      </c>
      <c r="E138" s="116"/>
      <c r="F138" s="115" t="s">
        <v>82</v>
      </c>
      <c r="G138" s="108" t="s">
        <v>13</v>
      </c>
      <c r="H138" s="115"/>
    </row>
    <row r="139" spans="1:8" x14ac:dyDescent="0.35">
      <c r="A139" s="114">
        <v>45835.48537037037</v>
      </c>
      <c r="B139" s="115" t="s">
        <v>687</v>
      </c>
      <c r="C139" s="114">
        <v>45835.485405092593</v>
      </c>
      <c r="D139" s="116">
        <v>5359.37</v>
      </c>
      <c r="E139" s="116"/>
      <c r="F139" s="115" t="s">
        <v>82</v>
      </c>
      <c r="G139" s="108" t="s">
        <v>13</v>
      </c>
      <c r="H139" s="115"/>
    </row>
    <row r="140" spans="1:8" x14ac:dyDescent="0.35">
      <c r="A140" s="114">
        <v>45835.485405092593</v>
      </c>
      <c r="B140" s="115" t="s">
        <v>367</v>
      </c>
      <c r="C140" s="114">
        <v>45835.48541666667</v>
      </c>
      <c r="D140" s="116">
        <v>5340.03</v>
      </c>
      <c r="E140" s="116"/>
      <c r="F140" s="115" t="s">
        <v>82</v>
      </c>
      <c r="G140" s="108" t="s">
        <v>13</v>
      </c>
      <c r="H140" s="115"/>
    </row>
    <row r="141" spans="1:8" x14ac:dyDescent="0.35">
      <c r="A141" s="114">
        <v>45835.485393518517</v>
      </c>
      <c r="B141" s="115" t="s">
        <v>118</v>
      </c>
      <c r="C141" s="114">
        <v>45835.48541666667</v>
      </c>
      <c r="D141" s="116">
        <v>4501.22</v>
      </c>
      <c r="E141" s="116"/>
      <c r="F141" s="115" t="s">
        <v>82</v>
      </c>
      <c r="G141" s="108" t="s">
        <v>13</v>
      </c>
      <c r="H141" s="115"/>
    </row>
    <row r="142" spans="1:8" x14ac:dyDescent="0.35">
      <c r="A142" s="114">
        <v>45835.485381944447</v>
      </c>
      <c r="B142" s="115" t="s">
        <v>243</v>
      </c>
      <c r="C142" s="114">
        <v>45835.48541666667</v>
      </c>
      <c r="D142" s="116">
        <v>6200.01</v>
      </c>
      <c r="E142" s="116"/>
      <c r="F142" s="115" t="s">
        <v>82</v>
      </c>
      <c r="G142" s="108" t="s">
        <v>13</v>
      </c>
      <c r="H142" s="115"/>
    </row>
    <row r="143" spans="1:8" x14ac:dyDescent="0.35">
      <c r="A143" s="114">
        <v>45835.48541666667</v>
      </c>
      <c r="B143" s="115" t="s">
        <v>251</v>
      </c>
      <c r="C143" s="114">
        <v>45835.48542824074</v>
      </c>
      <c r="D143" s="116">
        <v>5399.61</v>
      </c>
      <c r="E143" s="116"/>
      <c r="F143" s="115" t="s">
        <v>82</v>
      </c>
      <c r="G143" s="108" t="s">
        <v>13</v>
      </c>
      <c r="H143" s="115"/>
    </row>
    <row r="144" spans="1:8" x14ac:dyDescent="0.35">
      <c r="A144" s="114">
        <v>45835.48542824074</v>
      </c>
      <c r="B144" s="115" t="s">
        <v>260</v>
      </c>
      <c r="C144" s="114">
        <v>45835.485451388886</v>
      </c>
      <c r="D144" s="116">
        <v>4538.7</v>
      </c>
      <c r="E144" s="116"/>
      <c r="F144" s="115" t="s">
        <v>82</v>
      </c>
      <c r="G144" s="108" t="s">
        <v>13</v>
      </c>
      <c r="H144" s="115"/>
    </row>
    <row r="145" spans="1:8" x14ac:dyDescent="0.35">
      <c r="A145" s="114">
        <v>45835.48542824074</v>
      </c>
      <c r="B145" s="115" t="s">
        <v>122</v>
      </c>
      <c r="C145" s="114">
        <v>45835.485451388886</v>
      </c>
      <c r="D145" s="116">
        <v>4762.7700000000004</v>
      </c>
      <c r="E145" s="116"/>
      <c r="F145" s="115" t="s">
        <v>82</v>
      </c>
      <c r="G145" s="108" t="s">
        <v>13</v>
      </c>
      <c r="H145" s="115"/>
    </row>
    <row r="146" spans="1:8" x14ac:dyDescent="0.35">
      <c r="A146" s="114">
        <v>45835.485451388886</v>
      </c>
      <c r="B146" s="115" t="s">
        <v>248</v>
      </c>
      <c r="C146" s="114">
        <v>45835.485462962963</v>
      </c>
      <c r="D146" s="116">
        <v>4225.57</v>
      </c>
      <c r="E146" s="116"/>
      <c r="F146" s="115" t="s">
        <v>82</v>
      </c>
      <c r="G146" s="108" t="s">
        <v>13</v>
      </c>
      <c r="H146" s="115"/>
    </row>
    <row r="147" spans="1:8" x14ac:dyDescent="0.35">
      <c r="A147" s="114">
        <v>45835.485439814816</v>
      </c>
      <c r="B147" s="115" t="s">
        <v>244</v>
      </c>
      <c r="C147" s="114">
        <v>45835.485462962963</v>
      </c>
      <c r="D147" s="116">
        <v>4490.8599999999997</v>
      </c>
      <c r="E147" s="116"/>
      <c r="F147" s="115" t="s">
        <v>82</v>
      </c>
      <c r="G147" s="108" t="s">
        <v>13</v>
      </c>
      <c r="H147" s="115"/>
    </row>
    <row r="148" spans="1:8" x14ac:dyDescent="0.35">
      <c r="A148" s="114">
        <v>45835.485462962963</v>
      </c>
      <c r="B148" s="115" t="s">
        <v>246</v>
      </c>
      <c r="C148" s="114">
        <v>45835.485474537039</v>
      </c>
      <c r="D148" s="116">
        <v>6534.05</v>
      </c>
      <c r="E148" s="116"/>
      <c r="F148" s="115" t="s">
        <v>82</v>
      </c>
      <c r="G148" s="108" t="s">
        <v>13</v>
      </c>
      <c r="H148" s="115"/>
    </row>
    <row r="149" spans="1:8" x14ac:dyDescent="0.35">
      <c r="A149" s="114">
        <v>45835.485474537039</v>
      </c>
      <c r="B149" s="115" t="s">
        <v>258</v>
      </c>
      <c r="C149" s="114">
        <v>45835.485486111109</v>
      </c>
      <c r="D149" s="116">
        <v>3140.01</v>
      </c>
      <c r="E149" s="116"/>
      <c r="F149" s="115" t="s">
        <v>82</v>
      </c>
      <c r="G149" s="108" t="s">
        <v>13</v>
      </c>
      <c r="H149" s="115"/>
    </row>
    <row r="150" spans="1:8" x14ac:dyDescent="0.35">
      <c r="A150" s="114">
        <v>45835.485486111109</v>
      </c>
      <c r="B150" s="115" t="s">
        <v>134</v>
      </c>
      <c r="C150" s="114">
        <v>45835.485497685186</v>
      </c>
      <c r="D150" s="116">
        <v>4060.09</v>
      </c>
      <c r="E150" s="116"/>
      <c r="F150" s="115" t="s">
        <v>82</v>
      </c>
      <c r="G150" s="108" t="s">
        <v>13</v>
      </c>
      <c r="H150" s="115"/>
    </row>
    <row r="151" spans="1:8" x14ac:dyDescent="0.35">
      <c r="A151" s="109">
        <v>45838.000671296293</v>
      </c>
      <c r="B151" s="19" t="s">
        <v>240</v>
      </c>
      <c r="C151" s="109">
        <v>45838.000671296293</v>
      </c>
      <c r="D151" s="110"/>
      <c r="E151" s="110">
        <v>12960</v>
      </c>
      <c r="F151" s="19" t="s">
        <v>688</v>
      </c>
      <c r="G151" s="19" t="s">
        <v>9</v>
      </c>
      <c r="H151" s="19"/>
    </row>
    <row r="152" spans="1:8" x14ac:dyDescent="0.35">
      <c r="A152" s="109">
        <v>45838.000717592593</v>
      </c>
      <c r="B152" s="19" t="s">
        <v>240</v>
      </c>
      <c r="C152" s="109">
        <v>45838.000717592593</v>
      </c>
      <c r="D152" s="110"/>
      <c r="E152" s="110">
        <v>462.85</v>
      </c>
      <c r="F152" s="19" t="s">
        <v>689</v>
      </c>
      <c r="G152" s="19" t="s">
        <v>9</v>
      </c>
      <c r="H152" s="19"/>
    </row>
    <row r="153" spans="1:8" x14ac:dyDescent="0.35">
      <c r="A153" s="103">
        <v>45838.068240740744</v>
      </c>
      <c r="B153" s="15" t="s">
        <v>88</v>
      </c>
      <c r="C153" s="103">
        <v>45838.068240740744</v>
      </c>
      <c r="D153" s="104">
        <v>0.43</v>
      </c>
      <c r="E153" s="104"/>
      <c r="F153" s="80" t="s">
        <v>145</v>
      </c>
      <c r="G153" s="105" t="s">
        <v>8</v>
      </c>
      <c r="H153" s="15"/>
    </row>
    <row r="154" spans="1:8" x14ac:dyDescent="0.35">
      <c r="A154" s="103">
        <v>45837.304872685185</v>
      </c>
      <c r="B154" s="15" t="s">
        <v>289</v>
      </c>
      <c r="C154" s="103">
        <v>45838.068240740744</v>
      </c>
      <c r="D154" s="104">
        <v>42.81</v>
      </c>
      <c r="E154" s="104"/>
      <c r="F154" s="80"/>
      <c r="G154" s="105" t="s">
        <v>14</v>
      </c>
      <c r="H154" s="15"/>
    </row>
    <row r="155" spans="1:8" x14ac:dyDescent="0.35">
      <c r="A155" s="109">
        <v>45838.131354166668</v>
      </c>
      <c r="B155" s="19" t="s">
        <v>189</v>
      </c>
      <c r="C155" s="109">
        <v>45838.131354166668</v>
      </c>
      <c r="D155" s="110"/>
      <c r="E155" s="110">
        <v>10032</v>
      </c>
      <c r="F155" s="19"/>
      <c r="G155" s="19" t="s">
        <v>9</v>
      </c>
      <c r="H155" s="19"/>
    </row>
    <row r="156" spans="1:8" x14ac:dyDescent="0.35">
      <c r="A156" s="109">
        <v>45838.131689814814</v>
      </c>
      <c r="B156" s="19" t="s">
        <v>189</v>
      </c>
      <c r="C156" s="109">
        <v>45838.131689814814</v>
      </c>
      <c r="D156" s="110"/>
      <c r="E156" s="110">
        <v>23148</v>
      </c>
      <c r="F156" s="19"/>
      <c r="G156" s="19" t="s">
        <v>9</v>
      </c>
      <c r="H156" s="19"/>
    </row>
    <row r="157" spans="1:8" x14ac:dyDescent="0.35">
      <c r="A157" s="103">
        <v>45838.233101851853</v>
      </c>
      <c r="B157" s="15" t="s">
        <v>268</v>
      </c>
      <c r="C157" s="103">
        <v>45838.233101851853</v>
      </c>
      <c r="D157" s="104">
        <v>38.36</v>
      </c>
      <c r="E157" s="104"/>
      <c r="F157" s="80" t="s">
        <v>269</v>
      </c>
      <c r="G157" s="105" t="s">
        <v>15</v>
      </c>
      <c r="H157" s="15"/>
    </row>
    <row r="158" spans="1:8" x14ac:dyDescent="0.35">
      <c r="A158" s="103">
        <v>45838.244143518517</v>
      </c>
      <c r="B158" s="15" t="s">
        <v>300</v>
      </c>
      <c r="C158" s="103">
        <v>45838.244143518517</v>
      </c>
      <c r="D158" s="104">
        <v>470.45</v>
      </c>
      <c r="E158" s="104"/>
      <c r="F158" s="80" t="s">
        <v>690</v>
      </c>
      <c r="G158" s="105" t="s">
        <v>24</v>
      </c>
      <c r="H158" s="15"/>
    </row>
    <row r="159" spans="1:8" x14ac:dyDescent="0.35">
      <c r="A159" s="109">
        <v>45838.58792824074</v>
      </c>
      <c r="B159" s="19" t="s">
        <v>192</v>
      </c>
      <c r="C159" s="109">
        <v>45838.58792824074</v>
      </c>
      <c r="D159" s="110"/>
      <c r="E159" s="110">
        <v>10608</v>
      </c>
      <c r="F159" s="19" t="s">
        <v>691</v>
      </c>
      <c r="G159" s="19" t="s">
        <v>9</v>
      </c>
      <c r="H159" s="19"/>
    </row>
    <row r="160" spans="1:8" x14ac:dyDescent="0.35">
      <c r="A160" s="109">
        <v>45838.595381944448</v>
      </c>
      <c r="B160" s="19" t="s">
        <v>192</v>
      </c>
      <c r="C160" s="109">
        <v>45838.595381944448</v>
      </c>
      <c r="D160" s="110"/>
      <c r="E160" s="110">
        <v>11400</v>
      </c>
      <c r="F160" s="19" t="s">
        <v>692</v>
      </c>
      <c r="G160" s="19" t="s">
        <v>9</v>
      </c>
      <c r="H160" s="19"/>
    </row>
    <row r="161" spans="1:8" x14ac:dyDescent="0.35">
      <c r="A161" s="109">
        <v>45838.596493055556</v>
      </c>
      <c r="B161" s="19" t="s">
        <v>495</v>
      </c>
      <c r="C161" s="109">
        <v>45838.596493055556</v>
      </c>
      <c r="D161" s="110"/>
      <c r="E161" s="110">
        <v>10062</v>
      </c>
      <c r="F161" s="19" t="s">
        <v>693</v>
      </c>
      <c r="G161" s="19" t="s">
        <v>9</v>
      </c>
      <c r="H161" s="19"/>
    </row>
    <row r="162" spans="1:8" x14ac:dyDescent="0.35">
      <c r="A162" s="109">
        <v>45838.656701388885</v>
      </c>
      <c r="B162" s="19" t="s">
        <v>85</v>
      </c>
      <c r="C162" s="109">
        <v>45838.656701388885</v>
      </c>
      <c r="D162" s="110"/>
      <c r="E162" s="110">
        <v>10560</v>
      </c>
      <c r="F162" s="19" t="s">
        <v>694</v>
      </c>
      <c r="G162" s="19" t="s">
        <v>9</v>
      </c>
      <c r="H162" s="19"/>
    </row>
    <row r="163" spans="1:8" x14ac:dyDescent="0.35">
      <c r="A163" s="109">
        <v>45838.657337962963</v>
      </c>
      <c r="B163" s="19" t="s">
        <v>85</v>
      </c>
      <c r="C163" s="109">
        <v>45838.657337962963</v>
      </c>
      <c r="D163" s="110"/>
      <c r="E163" s="110">
        <v>9990</v>
      </c>
      <c r="F163" s="19" t="s">
        <v>695</v>
      </c>
      <c r="G163" s="19" t="s">
        <v>9</v>
      </c>
      <c r="H163" s="19"/>
    </row>
  </sheetData>
  <autoFilter ref="A1:H13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workbookViewId="0">
      <pane ySplit="1" topLeftCell="A68" activePane="bottomLeft" state="frozen"/>
      <selection pane="bottomLeft" activeCell="G72" sqref="G72"/>
    </sheetView>
  </sheetViews>
  <sheetFormatPr baseColWidth="10" defaultColWidth="11.1796875" defaultRowHeight="14.5" x14ac:dyDescent="0.35"/>
  <cols>
    <col min="1" max="1" width="10.54296875" style="4" bestFit="1" customWidth="1"/>
    <col min="2" max="2" width="35" bestFit="1" customWidth="1"/>
    <col min="3" max="3" width="10.81640625" bestFit="1" customWidth="1"/>
    <col min="4" max="4" width="12.54296875" bestFit="1" customWidth="1"/>
    <col min="5" max="5" width="11.54296875" bestFit="1" customWidth="1"/>
    <col min="6" max="6" width="93.1796875" bestFit="1" customWidth="1"/>
    <col min="7" max="7" width="17.1796875" bestFit="1" customWidth="1"/>
    <col min="8" max="8" width="9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109">
        <v>45839.127118055556</v>
      </c>
      <c r="B2" s="19" t="s">
        <v>170</v>
      </c>
      <c r="C2" s="109">
        <v>45839.127118055556</v>
      </c>
      <c r="D2" s="110"/>
      <c r="E2" s="110">
        <v>7680</v>
      </c>
      <c r="F2" s="19" t="s">
        <v>696</v>
      </c>
      <c r="G2" s="19" t="s">
        <v>9</v>
      </c>
      <c r="H2" s="19"/>
    </row>
    <row r="3" spans="1:8" x14ac:dyDescent="0.35">
      <c r="A3" s="109">
        <v>45839.290185185186</v>
      </c>
      <c r="B3" s="19" t="s">
        <v>298</v>
      </c>
      <c r="C3" s="109">
        <v>45839.290185185186</v>
      </c>
      <c r="D3" s="110"/>
      <c r="E3" s="110">
        <v>12540</v>
      </c>
      <c r="F3" s="19" t="s">
        <v>697</v>
      </c>
      <c r="G3" s="19" t="s">
        <v>9</v>
      </c>
      <c r="H3" s="19"/>
    </row>
    <row r="4" spans="1:8" x14ac:dyDescent="0.35">
      <c r="A4" s="109">
        <v>45839.384062500001</v>
      </c>
      <c r="B4" s="19" t="s">
        <v>549</v>
      </c>
      <c r="C4" s="109">
        <v>45839.384062500001</v>
      </c>
      <c r="D4" s="110"/>
      <c r="E4" s="110">
        <v>9600</v>
      </c>
      <c r="F4" s="19" t="s">
        <v>698</v>
      </c>
      <c r="G4" s="19" t="s">
        <v>9</v>
      </c>
      <c r="H4" s="19"/>
    </row>
    <row r="5" spans="1:8" x14ac:dyDescent="0.35">
      <c r="A5" s="109">
        <v>45839.385347222225</v>
      </c>
      <c r="B5" s="19" t="s">
        <v>549</v>
      </c>
      <c r="C5" s="109">
        <v>45839.385347222225</v>
      </c>
      <c r="D5" s="110"/>
      <c r="E5" s="110">
        <v>4800</v>
      </c>
      <c r="F5" s="19" t="s">
        <v>699</v>
      </c>
      <c r="G5" s="19" t="s">
        <v>9</v>
      </c>
      <c r="H5" s="19"/>
    </row>
    <row r="6" spans="1:8" x14ac:dyDescent="0.35">
      <c r="A6" s="103">
        <v>45839.509236111109</v>
      </c>
      <c r="B6" s="15" t="s">
        <v>88</v>
      </c>
      <c r="C6" s="103">
        <v>45839.509236111109</v>
      </c>
      <c r="D6" s="104">
        <v>7.2</v>
      </c>
      <c r="E6" s="104"/>
      <c r="F6" s="80" t="s">
        <v>149</v>
      </c>
      <c r="G6" s="105" t="s">
        <v>8</v>
      </c>
      <c r="H6" s="15"/>
    </row>
    <row r="7" spans="1:8" x14ac:dyDescent="0.35">
      <c r="A7" s="103">
        <v>45839.50922453704</v>
      </c>
      <c r="B7" s="15" t="s">
        <v>88</v>
      </c>
      <c r="C7" s="103">
        <v>45839.509236111109</v>
      </c>
      <c r="D7" s="104">
        <v>106.8</v>
      </c>
      <c r="E7" s="104"/>
      <c r="F7" s="80" t="s">
        <v>471</v>
      </c>
      <c r="G7" s="105" t="s">
        <v>8</v>
      </c>
      <c r="H7" s="15"/>
    </row>
    <row r="8" spans="1:8" x14ac:dyDescent="0.35">
      <c r="A8" s="109">
        <v>45839.585972222223</v>
      </c>
      <c r="B8" s="19" t="s">
        <v>275</v>
      </c>
      <c r="C8" s="109">
        <v>45839.585972222223</v>
      </c>
      <c r="D8" s="110"/>
      <c r="E8" s="110">
        <v>11628</v>
      </c>
      <c r="F8" s="19" t="s">
        <v>700</v>
      </c>
      <c r="G8" s="19" t="s">
        <v>9</v>
      </c>
      <c r="H8" s="19"/>
    </row>
    <row r="9" spans="1:8" x14ac:dyDescent="0.35">
      <c r="A9" s="114">
        <v>45839.583819444444</v>
      </c>
      <c r="B9" s="115" t="s">
        <v>556</v>
      </c>
      <c r="C9" s="114">
        <v>45839.58662037037</v>
      </c>
      <c r="D9" s="116">
        <v>383.68</v>
      </c>
      <c r="E9" s="116"/>
      <c r="F9" s="115" t="s">
        <v>545</v>
      </c>
      <c r="G9" s="108" t="s">
        <v>61</v>
      </c>
      <c r="H9" s="115"/>
    </row>
    <row r="10" spans="1:8" x14ac:dyDescent="0.35">
      <c r="A10" s="114">
        <v>45839.584062499998</v>
      </c>
      <c r="B10" s="115" t="s">
        <v>139</v>
      </c>
      <c r="C10" s="114">
        <v>45839.586631944447</v>
      </c>
      <c r="D10" s="116">
        <v>341.13</v>
      </c>
      <c r="E10" s="116"/>
      <c r="F10" s="115" t="s">
        <v>140</v>
      </c>
      <c r="G10" s="108" t="s">
        <v>61</v>
      </c>
      <c r="H10" s="115"/>
    </row>
    <row r="11" spans="1:8" x14ac:dyDescent="0.35">
      <c r="A11" s="114">
        <v>45839.583831018521</v>
      </c>
      <c r="B11" s="115" t="s">
        <v>640</v>
      </c>
      <c r="C11" s="114">
        <v>45839.586631944447</v>
      </c>
      <c r="D11" s="116">
        <v>628.4</v>
      </c>
      <c r="E11" s="116"/>
      <c r="F11" s="115" t="s">
        <v>613</v>
      </c>
      <c r="G11" s="108" t="s">
        <v>61</v>
      </c>
      <c r="H11" s="115"/>
    </row>
    <row r="12" spans="1:8" x14ac:dyDescent="0.35">
      <c r="A12" s="114">
        <v>45839.584097222221</v>
      </c>
      <c r="B12" s="115" t="s">
        <v>123</v>
      </c>
      <c r="C12" s="114">
        <v>45839.586643518516</v>
      </c>
      <c r="D12" s="116">
        <v>606.94000000000005</v>
      </c>
      <c r="E12" s="116"/>
      <c r="F12" s="115" t="s">
        <v>124</v>
      </c>
      <c r="G12" s="108" t="s">
        <v>61</v>
      </c>
      <c r="H12" s="115"/>
    </row>
    <row r="13" spans="1:8" x14ac:dyDescent="0.35">
      <c r="A13" s="114">
        <v>45839.584085648145</v>
      </c>
      <c r="B13" s="115" t="s">
        <v>119</v>
      </c>
      <c r="C13" s="114">
        <v>45839.586643518516</v>
      </c>
      <c r="D13" s="116">
        <v>544.30999999999995</v>
      </c>
      <c r="E13" s="116"/>
      <c r="F13" s="115" t="s">
        <v>120</v>
      </c>
      <c r="G13" s="108" t="s">
        <v>61</v>
      </c>
      <c r="H13" s="115"/>
    </row>
    <row r="14" spans="1:8" x14ac:dyDescent="0.35">
      <c r="A14" s="114">
        <v>45839.583981481483</v>
      </c>
      <c r="B14" s="115" t="s">
        <v>129</v>
      </c>
      <c r="C14" s="114">
        <v>45839.586643518516</v>
      </c>
      <c r="D14" s="116">
        <v>572.79999999999995</v>
      </c>
      <c r="E14" s="116"/>
      <c r="F14" s="115" t="s">
        <v>130</v>
      </c>
      <c r="G14" s="108" t="s">
        <v>61</v>
      </c>
      <c r="H14" s="115"/>
    </row>
    <row r="15" spans="1:8" x14ac:dyDescent="0.35">
      <c r="A15" s="114">
        <v>45839.58388888889</v>
      </c>
      <c r="B15" s="115" t="s">
        <v>385</v>
      </c>
      <c r="C15" s="114">
        <v>45839.586643518516</v>
      </c>
      <c r="D15" s="116">
        <v>429.12</v>
      </c>
      <c r="E15" s="116"/>
      <c r="F15" s="115" t="s">
        <v>372</v>
      </c>
      <c r="G15" s="108" t="s">
        <v>61</v>
      </c>
      <c r="H15" s="115"/>
    </row>
    <row r="16" spans="1:8" x14ac:dyDescent="0.35">
      <c r="A16" s="114">
        <v>45839.583865740744</v>
      </c>
      <c r="B16" s="115" t="s">
        <v>390</v>
      </c>
      <c r="C16" s="114">
        <v>45839.586643518516</v>
      </c>
      <c r="D16" s="116">
        <v>500.35</v>
      </c>
      <c r="E16" s="116"/>
      <c r="F16" s="115" t="s">
        <v>373</v>
      </c>
      <c r="G16" s="108" t="s">
        <v>61</v>
      </c>
      <c r="H16" s="115"/>
    </row>
    <row r="17" spans="1:8" x14ac:dyDescent="0.35">
      <c r="A17" s="114">
        <v>45839.583854166667</v>
      </c>
      <c r="B17" s="115" t="s">
        <v>557</v>
      </c>
      <c r="C17" s="114">
        <v>45839.586643518516</v>
      </c>
      <c r="D17" s="116">
        <v>278.5</v>
      </c>
      <c r="E17" s="116"/>
      <c r="F17" s="115" t="s">
        <v>558</v>
      </c>
      <c r="G17" s="108" t="s">
        <v>61</v>
      </c>
      <c r="H17" s="115"/>
    </row>
    <row r="18" spans="1:8" x14ac:dyDescent="0.35">
      <c r="A18" s="114">
        <v>45839.58384259259</v>
      </c>
      <c r="B18" s="115" t="s">
        <v>486</v>
      </c>
      <c r="C18" s="114">
        <v>45839.586643518516</v>
      </c>
      <c r="D18" s="116">
        <v>616.79999999999995</v>
      </c>
      <c r="E18" s="116"/>
      <c r="F18" s="115" t="s">
        <v>487</v>
      </c>
      <c r="G18" s="108" t="s">
        <v>61</v>
      </c>
      <c r="H18" s="115"/>
    </row>
    <row r="19" spans="1:8" x14ac:dyDescent="0.35">
      <c r="A19" s="114">
        <v>45839.583807870367</v>
      </c>
      <c r="B19" s="115" t="s">
        <v>641</v>
      </c>
      <c r="C19" s="114">
        <v>45839.586643518516</v>
      </c>
      <c r="D19" s="116">
        <v>494</v>
      </c>
      <c r="E19" s="116"/>
      <c r="F19" s="115" t="s">
        <v>612</v>
      </c>
      <c r="G19" s="108" t="s">
        <v>61</v>
      </c>
      <c r="H19" s="115"/>
    </row>
    <row r="20" spans="1:8" x14ac:dyDescent="0.35">
      <c r="A20" s="114">
        <v>45839.584016203706</v>
      </c>
      <c r="B20" s="115" t="s">
        <v>133</v>
      </c>
      <c r="C20" s="114">
        <v>45839.586655092593</v>
      </c>
      <c r="D20" s="116">
        <v>480.8</v>
      </c>
      <c r="E20" s="116"/>
      <c r="F20" s="115" t="s">
        <v>134</v>
      </c>
      <c r="G20" s="108" t="s">
        <v>61</v>
      </c>
      <c r="H20" s="115"/>
    </row>
    <row r="21" spans="1:8" x14ac:dyDescent="0.35">
      <c r="A21" s="114">
        <v>45839.584004629629</v>
      </c>
      <c r="B21" s="115" t="s">
        <v>117</v>
      </c>
      <c r="C21" s="114">
        <v>45839.586655092593</v>
      </c>
      <c r="D21" s="116">
        <v>439.15</v>
      </c>
      <c r="E21" s="116"/>
      <c r="F21" s="115" t="s">
        <v>118</v>
      </c>
      <c r="G21" s="108" t="s">
        <v>61</v>
      </c>
      <c r="H21" s="115"/>
    </row>
    <row r="22" spans="1:8" x14ac:dyDescent="0.35">
      <c r="A22" s="114">
        <v>45839.58394675926</v>
      </c>
      <c r="B22" s="115" t="s">
        <v>103</v>
      </c>
      <c r="C22" s="114">
        <v>45839.586655092593</v>
      </c>
      <c r="D22" s="116">
        <v>324.91000000000003</v>
      </c>
      <c r="E22" s="116"/>
      <c r="F22" s="115" t="s">
        <v>104</v>
      </c>
      <c r="G22" s="108" t="s">
        <v>61</v>
      </c>
      <c r="H22" s="115"/>
    </row>
    <row r="23" spans="1:8" x14ac:dyDescent="0.35">
      <c r="A23" s="114">
        <v>45839.583935185183</v>
      </c>
      <c r="B23" s="115" t="s">
        <v>109</v>
      </c>
      <c r="C23" s="114">
        <v>45839.586655092593</v>
      </c>
      <c r="D23" s="116">
        <v>827.2</v>
      </c>
      <c r="E23" s="116"/>
      <c r="F23" s="115" t="s">
        <v>110</v>
      </c>
      <c r="G23" s="108" t="s">
        <v>61</v>
      </c>
      <c r="H23" s="115"/>
    </row>
    <row r="24" spans="1:8" x14ac:dyDescent="0.35">
      <c r="A24" s="114">
        <v>45839.583923611113</v>
      </c>
      <c r="B24" s="115" t="s">
        <v>312</v>
      </c>
      <c r="C24" s="114">
        <v>45839.586655092593</v>
      </c>
      <c r="D24" s="116">
        <v>385.6</v>
      </c>
      <c r="E24" s="116"/>
      <c r="F24" s="115" t="s">
        <v>251</v>
      </c>
      <c r="G24" s="108" t="s">
        <v>61</v>
      </c>
      <c r="H24" s="115"/>
    </row>
    <row r="25" spans="1:8" x14ac:dyDescent="0.35">
      <c r="A25" s="114">
        <v>45839.58390046296</v>
      </c>
      <c r="B25" s="115" t="s">
        <v>353</v>
      </c>
      <c r="C25" s="114">
        <v>45839.586655092593</v>
      </c>
      <c r="D25" s="116">
        <v>304</v>
      </c>
      <c r="E25" s="116"/>
      <c r="F25" s="115" t="s">
        <v>354</v>
      </c>
      <c r="G25" s="108" t="s">
        <v>61</v>
      </c>
      <c r="H25" s="115"/>
    </row>
    <row r="26" spans="1:8" x14ac:dyDescent="0.35">
      <c r="A26" s="114">
        <v>45839.584004629629</v>
      </c>
      <c r="B26" s="115" t="s">
        <v>125</v>
      </c>
      <c r="C26" s="114">
        <v>45839.58666666667</v>
      </c>
      <c r="D26" s="116">
        <v>354.9</v>
      </c>
      <c r="E26" s="116"/>
      <c r="F26" s="115" t="s">
        <v>126</v>
      </c>
      <c r="G26" s="108" t="s">
        <v>61</v>
      </c>
      <c r="H26" s="115"/>
    </row>
    <row r="27" spans="1:8" x14ac:dyDescent="0.35">
      <c r="A27" s="114">
        <v>45839.583981481483</v>
      </c>
      <c r="B27" s="115" t="s">
        <v>93</v>
      </c>
      <c r="C27" s="114">
        <v>45839.58666666667</v>
      </c>
      <c r="D27" s="116">
        <v>290.74</v>
      </c>
      <c r="E27" s="116"/>
      <c r="F27" s="115" t="s">
        <v>94</v>
      </c>
      <c r="G27" s="108" t="s">
        <v>61</v>
      </c>
      <c r="H27" s="115"/>
    </row>
    <row r="28" spans="1:8" x14ac:dyDescent="0.35">
      <c r="A28" s="114">
        <v>45839.584050925929</v>
      </c>
      <c r="B28" s="115" t="s">
        <v>121</v>
      </c>
      <c r="C28" s="114">
        <v>45839.586678240739</v>
      </c>
      <c r="D28" s="116">
        <v>309.92</v>
      </c>
      <c r="E28" s="116"/>
      <c r="F28" s="115" t="s">
        <v>122</v>
      </c>
      <c r="G28" s="108" t="s">
        <v>61</v>
      </c>
      <c r="H28" s="115"/>
    </row>
    <row r="29" spans="1:8" x14ac:dyDescent="0.35">
      <c r="A29" s="114">
        <v>45839.584039351852</v>
      </c>
      <c r="B29" s="115" t="s">
        <v>113</v>
      </c>
      <c r="C29" s="114">
        <v>45839.586678240739</v>
      </c>
      <c r="D29" s="116">
        <v>154.04</v>
      </c>
      <c r="E29" s="116"/>
      <c r="F29" s="115" t="s">
        <v>114</v>
      </c>
      <c r="G29" s="108" t="s">
        <v>61</v>
      </c>
      <c r="H29" s="115"/>
    </row>
    <row r="30" spans="1:8" x14ac:dyDescent="0.35">
      <c r="A30" s="114">
        <v>45839.583958333336</v>
      </c>
      <c r="B30" s="115" t="s">
        <v>135</v>
      </c>
      <c r="C30" s="114">
        <v>45839.586678240739</v>
      </c>
      <c r="D30" s="116">
        <v>252.7</v>
      </c>
      <c r="E30" s="116"/>
      <c r="F30" s="115" t="s">
        <v>136</v>
      </c>
      <c r="G30" s="108" t="s">
        <v>61</v>
      </c>
      <c r="H30" s="115"/>
    </row>
    <row r="31" spans="1:8" x14ac:dyDescent="0.35">
      <c r="A31" s="114">
        <v>45839.583923611113</v>
      </c>
      <c r="B31" s="115" t="s">
        <v>131</v>
      </c>
      <c r="C31" s="114">
        <v>45839.586678240739</v>
      </c>
      <c r="D31" s="116">
        <v>511.26</v>
      </c>
      <c r="E31" s="116"/>
      <c r="F31" s="115" t="s">
        <v>132</v>
      </c>
      <c r="G31" s="108" t="s">
        <v>61</v>
      </c>
      <c r="H31" s="115"/>
    </row>
    <row r="32" spans="1:8" x14ac:dyDescent="0.35">
      <c r="A32" s="114">
        <v>45839.583969907406</v>
      </c>
      <c r="B32" s="115" t="s">
        <v>127</v>
      </c>
      <c r="C32" s="114">
        <v>45839.586689814816</v>
      </c>
      <c r="D32" s="116">
        <v>292.77999999999997</v>
      </c>
      <c r="E32" s="116"/>
      <c r="F32" s="115" t="s">
        <v>128</v>
      </c>
      <c r="G32" s="108" t="s">
        <v>61</v>
      </c>
      <c r="H32" s="115"/>
    </row>
    <row r="33" spans="1:8" x14ac:dyDescent="0.35">
      <c r="A33" s="109">
        <v>45839.587511574071</v>
      </c>
      <c r="B33" s="19" t="s">
        <v>701</v>
      </c>
      <c r="C33" s="109">
        <v>45839.587511574071</v>
      </c>
      <c r="D33" s="110"/>
      <c r="E33" s="110">
        <v>12312</v>
      </c>
      <c r="F33" s="19" t="s">
        <v>702</v>
      </c>
      <c r="G33" s="19" t="s">
        <v>9</v>
      </c>
      <c r="H33" s="19"/>
    </row>
    <row r="34" spans="1:8" x14ac:dyDescent="0.35">
      <c r="A34" s="109">
        <v>45839.595254629632</v>
      </c>
      <c r="B34" s="19" t="s">
        <v>703</v>
      </c>
      <c r="C34" s="109">
        <v>45839.595254629632</v>
      </c>
      <c r="D34" s="110"/>
      <c r="E34" s="110">
        <v>13711.68</v>
      </c>
      <c r="F34" s="19" t="s">
        <v>704</v>
      </c>
      <c r="G34" s="19" t="s">
        <v>9</v>
      </c>
      <c r="H34" s="19"/>
    </row>
    <row r="35" spans="1:8" x14ac:dyDescent="0.35">
      <c r="A35" s="114">
        <v>45839.599942129629</v>
      </c>
      <c r="B35" s="115" t="s">
        <v>439</v>
      </c>
      <c r="C35" s="114">
        <v>45839.601458333331</v>
      </c>
      <c r="D35" s="116">
        <v>25</v>
      </c>
      <c r="E35" s="116"/>
      <c r="F35" s="115" t="s">
        <v>440</v>
      </c>
      <c r="G35" s="108" t="s">
        <v>72</v>
      </c>
      <c r="H35" s="115"/>
    </row>
    <row r="36" spans="1:8" x14ac:dyDescent="0.35">
      <c r="A36" s="103">
        <v>45839.615914351853</v>
      </c>
      <c r="B36" s="15" t="s">
        <v>705</v>
      </c>
      <c r="C36" s="103">
        <v>45839.615949074076</v>
      </c>
      <c r="D36" s="104">
        <v>261.60000000000002</v>
      </c>
      <c r="E36" s="104"/>
      <c r="F36" s="80" t="s">
        <v>706</v>
      </c>
      <c r="G36" s="105" t="s">
        <v>188</v>
      </c>
      <c r="H36" s="15"/>
    </row>
    <row r="37" spans="1:8" x14ac:dyDescent="0.35">
      <c r="A37" s="114">
        <v>45839.616099537037</v>
      </c>
      <c r="B37" s="115" t="s">
        <v>186</v>
      </c>
      <c r="C37" s="114">
        <v>45839.616122685184</v>
      </c>
      <c r="D37" s="116">
        <v>104.99</v>
      </c>
      <c r="E37" s="116"/>
      <c r="F37" s="115" t="s">
        <v>707</v>
      </c>
      <c r="G37" s="108" t="s">
        <v>12</v>
      </c>
      <c r="H37" s="115"/>
    </row>
    <row r="38" spans="1:8" x14ac:dyDescent="0.35">
      <c r="A38" s="114">
        <v>45839.616469907407</v>
      </c>
      <c r="B38" s="115" t="s">
        <v>635</v>
      </c>
      <c r="C38" s="114">
        <v>45839.616493055553</v>
      </c>
      <c r="D38" s="116">
        <v>350.06</v>
      </c>
      <c r="E38" s="116"/>
      <c r="F38" s="115" t="s">
        <v>708</v>
      </c>
      <c r="G38" s="108" t="s">
        <v>12</v>
      </c>
      <c r="H38" s="115"/>
    </row>
    <row r="39" spans="1:8" x14ac:dyDescent="0.35">
      <c r="A39" s="114">
        <v>45839.616747685184</v>
      </c>
      <c r="B39" s="115" t="s">
        <v>635</v>
      </c>
      <c r="C39" s="114">
        <v>45839.616759259261</v>
      </c>
      <c r="D39" s="116">
        <v>72</v>
      </c>
      <c r="E39" s="116"/>
      <c r="F39" s="115" t="s">
        <v>709</v>
      </c>
      <c r="G39" s="108" t="s">
        <v>12</v>
      </c>
      <c r="H39" s="115"/>
    </row>
    <row r="40" spans="1:8" x14ac:dyDescent="0.35">
      <c r="A40" s="114">
        <v>45839.739884259259</v>
      </c>
      <c r="B40" s="115" t="s">
        <v>264</v>
      </c>
      <c r="C40" s="114">
        <v>45839.739907407406</v>
      </c>
      <c r="D40" s="116">
        <v>7018.1</v>
      </c>
      <c r="E40" s="116"/>
      <c r="F40" s="115" t="s">
        <v>710</v>
      </c>
      <c r="G40" s="108" t="s">
        <v>13</v>
      </c>
      <c r="H40" s="115" t="s">
        <v>357</v>
      </c>
    </row>
    <row r="41" spans="1:8" x14ac:dyDescent="0.35">
      <c r="A41" s="114">
        <v>45839.745879629627</v>
      </c>
      <c r="B41" s="115" t="s">
        <v>106</v>
      </c>
      <c r="C41" s="114">
        <v>45839.74590277778</v>
      </c>
      <c r="D41" s="116">
        <v>3389.48</v>
      </c>
      <c r="E41" s="116"/>
      <c r="F41" s="115" t="s">
        <v>711</v>
      </c>
      <c r="G41" s="108" t="s">
        <v>13</v>
      </c>
      <c r="H41" s="115" t="s">
        <v>357</v>
      </c>
    </row>
    <row r="42" spans="1:8" x14ac:dyDescent="0.35">
      <c r="A42" s="103">
        <v>45839.46638888889</v>
      </c>
      <c r="B42" s="15" t="s">
        <v>622</v>
      </c>
      <c r="C42" s="103">
        <v>45840.055277777778</v>
      </c>
      <c r="D42" s="104">
        <v>7.34</v>
      </c>
      <c r="E42" s="104"/>
      <c r="F42" s="80"/>
      <c r="G42" s="105" t="s">
        <v>154</v>
      </c>
      <c r="H42" s="15"/>
    </row>
    <row r="43" spans="1:8" x14ac:dyDescent="0.35">
      <c r="A43" s="109">
        <v>45840.134398148148</v>
      </c>
      <c r="B43" s="19" t="s">
        <v>291</v>
      </c>
      <c r="C43" s="109">
        <v>45840.134398148148</v>
      </c>
      <c r="D43" s="110"/>
      <c r="E43" s="110">
        <v>17958</v>
      </c>
      <c r="F43" s="19" t="s">
        <v>712</v>
      </c>
      <c r="G43" s="19" t="s">
        <v>9</v>
      </c>
      <c r="H43" s="19"/>
    </row>
    <row r="44" spans="1:8" x14ac:dyDescent="0.35">
      <c r="A44" s="109">
        <v>45840.288229166668</v>
      </c>
      <c r="B44" s="19" t="s">
        <v>505</v>
      </c>
      <c r="C44" s="109">
        <v>45840.288229166668</v>
      </c>
      <c r="D44" s="110"/>
      <c r="E44" s="110">
        <v>11628</v>
      </c>
      <c r="F44" s="19" t="s">
        <v>713</v>
      </c>
      <c r="G44" s="19" t="s">
        <v>9</v>
      </c>
      <c r="H44" s="19"/>
    </row>
    <row r="45" spans="1:8" x14ac:dyDescent="0.35">
      <c r="A45" s="109">
        <v>45840.288344907407</v>
      </c>
      <c r="B45" s="19" t="s">
        <v>181</v>
      </c>
      <c r="C45" s="109">
        <v>45840.288344907407</v>
      </c>
      <c r="D45" s="110"/>
      <c r="E45" s="110">
        <v>3780</v>
      </c>
      <c r="F45" s="19" t="s">
        <v>714</v>
      </c>
      <c r="G45" s="19" t="s">
        <v>9</v>
      </c>
      <c r="H45" s="19"/>
    </row>
    <row r="46" spans="1:8" x14ac:dyDescent="0.35">
      <c r="A46" s="103">
        <v>45839.463217592594</v>
      </c>
      <c r="B46" s="15" t="s">
        <v>480</v>
      </c>
      <c r="C46" s="103">
        <v>45840.309039351851</v>
      </c>
      <c r="D46" s="104">
        <v>31.05</v>
      </c>
      <c r="E46" s="104"/>
      <c r="F46" s="80"/>
      <c r="G46" s="105" t="s">
        <v>154</v>
      </c>
      <c r="H46" s="15"/>
    </row>
    <row r="47" spans="1:8" x14ac:dyDescent="0.35">
      <c r="A47" s="103">
        <v>45840.157754629632</v>
      </c>
      <c r="B47" s="15" t="s">
        <v>147</v>
      </c>
      <c r="C47" s="103">
        <v>45840.309236111112</v>
      </c>
      <c r="D47" s="104">
        <v>14.38</v>
      </c>
      <c r="E47" s="104"/>
      <c r="F47" s="80"/>
      <c r="G47" s="105" t="s">
        <v>57</v>
      </c>
      <c r="H47" s="15"/>
    </row>
    <row r="48" spans="1:8" x14ac:dyDescent="0.35">
      <c r="A48" s="109">
        <v>45840.415219907409</v>
      </c>
      <c r="B48" s="19" t="s">
        <v>715</v>
      </c>
      <c r="C48" s="109">
        <v>45840.415219907409</v>
      </c>
      <c r="D48" s="110"/>
      <c r="E48" s="110">
        <v>19098</v>
      </c>
      <c r="F48" s="19" t="s">
        <v>716</v>
      </c>
      <c r="G48" s="19" t="s">
        <v>9</v>
      </c>
      <c r="H48" s="19"/>
    </row>
    <row r="49" spans="1:8" x14ac:dyDescent="0.35">
      <c r="A49" s="103">
        <v>45840.23978009259</v>
      </c>
      <c r="B49" s="15" t="s">
        <v>147</v>
      </c>
      <c r="C49" s="103">
        <v>45840.49009259259</v>
      </c>
      <c r="D49" s="104">
        <v>55.44</v>
      </c>
      <c r="E49" s="104"/>
      <c r="F49" s="80"/>
      <c r="G49" s="105" t="s">
        <v>57</v>
      </c>
      <c r="H49" s="15"/>
    </row>
    <row r="50" spans="1:8" x14ac:dyDescent="0.35">
      <c r="A50" s="109">
        <v>45841.1328587963</v>
      </c>
      <c r="B50" s="19" t="s">
        <v>469</v>
      </c>
      <c r="C50" s="109">
        <v>45841.1328587963</v>
      </c>
      <c r="D50" s="110"/>
      <c r="E50" s="110">
        <v>12036</v>
      </c>
      <c r="F50" s="19" t="s">
        <v>717</v>
      </c>
      <c r="G50" s="19" t="s">
        <v>9</v>
      </c>
      <c r="H50" s="19"/>
    </row>
    <row r="51" spans="1:8" x14ac:dyDescent="0.35">
      <c r="A51" s="103">
        <v>45841.760266203702</v>
      </c>
      <c r="B51" s="15" t="s">
        <v>718</v>
      </c>
      <c r="C51" s="103">
        <v>45842.056828703702</v>
      </c>
      <c r="D51" s="104">
        <v>446.18</v>
      </c>
      <c r="E51" s="104"/>
      <c r="F51" s="80"/>
      <c r="G51" s="105" t="s">
        <v>14</v>
      </c>
      <c r="H51" s="15"/>
    </row>
    <row r="52" spans="1:8" x14ac:dyDescent="0.35">
      <c r="A52" s="109">
        <v>45842.12672453704</v>
      </c>
      <c r="B52" s="19" t="s">
        <v>170</v>
      </c>
      <c r="C52" s="109">
        <v>45842.12672453704</v>
      </c>
      <c r="D52" s="110"/>
      <c r="E52" s="110">
        <v>17628</v>
      </c>
      <c r="F52" s="19" t="s">
        <v>719</v>
      </c>
      <c r="G52" s="19" t="s">
        <v>9</v>
      </c>
      <c r="H52" s="19"/>
    </row>
    <row r="53" spans="1:8" x14ac:dyDescent="0.35">
      <c r="A53" s="109">
        <v>45842.132986111108</v>
      </c>
      <c r="B53" s="19" t="s">
        <v>562</v>
      </c>
      <c r="C53" s="109">
        <v>45842.132986111108</v>
      </c>
      <c r="D53" s="110"/>
      <c r="E53" s="110">
        <v>7680</v>
      </c>
      <c r="F53" s="19" t="s">
        <v>720</v>
      </c>
      <c r="G53" s="19" t="s">
        <v>9</v>
      </c>
      <c r="H53" s="19"/>
    </row>
    <row r="54" spans="1:8" x14ac:dyDescent="0.35">
      <c r="A54" s="109">
        <v>45842.134085648147</v>
      </c>
      <c r="B54" s="19" t="s">
        <v>168</v>
      </c>
      <c r="C54" s="109">
        <v>45842.134085648147</v>
      </c>
      <c r="D54" s="110"/>
      <c r="E54" s="110">
        <v>13392</v>
      </c>
      <c r="F54" s="19" t="s">
        <v>721</v>
      </c>
      <c r="G54" s="19" t="s">
        <v>9</v>
      </c>
      <c r="H54" s="19"/>
    </row>
    <row r="55" spans="1:8" x14ac:dyDescent="0.35">
      <c r="A55" s="109">
        <v>45842.285578703704</v>
      </c>
      <c r="B55" s="19" t="s">
        <v>159</v>
      </c>
      <c r="C55" s="109">
        <v>45842.285578703704</v>
      </c>
      <c r="D55" s="110"/>
      <c r="E55" s="110">
        <v>7956</v>
      </c>
      <c r="F55" s="19" t="s">
        <v>722</v>
      </c>
      <c r="G55" s="19" t="s">
        <v>9</v>
      </c>
      <c r="H55" s="19"/>
    </row>
    <row r="56" spans="1:8" x14ac:dyDescent="0.35">
      <c r="A56" s="109">
        <v>45844.000254629631</v>
      </c>
      <c r="B56" s="19" t="s">
        <v>174</v>
      </c>
      <c r="C56" s="109">
        <v>45844.000254629631</v>
      </c>
      <c r="D56" s="110"/>
      <c r="E56" s="110">
        <v>3240</v>
      </c>
      <c r="F56" s="19" t="s">
        <v>723</v>
      </c>
      <c r="G56" s="19" t="s">
        <v>9</v>
      </c>
      <c r="H56" s="19"/>
    </row>
    <row r="57" spans="1:8" x14ac:dyDescent="0.35">
      <c r="A57" s="109">
        <v>45845.414710648147</v>
      </c>
      <c r="B57" s="19" t="s">
        <v>157</v>
      </c>
      <c r="C57" s="109">
        <v>45845.414710648147</v>
      </c>
      <c r="D57" s="110"/>
      <c r="E57" s="110">
        <v>12852</v>
      </c>
      <c r="F57" s="19" t="s">
        <v>724</v>
      </c>
      <c r="G57" s="19" t="s">
        <v>9</v>
      </c>
      <c r="H57" s="19"/>
    </row>
    <row r="58" spans="1:8" x14ac:dyDescent="0.35">
      <c r="A58" s="114">
        <v>45845.647534722222</v>
      </c>
      <c r="B58" s="115" t="s">
        <v>725</v>
      </c>
      <c r="C58" s="114">
        <v>45845.647569444445</v>
      </c>
      <c r="D58" s="116">
        <v>3000</v>
      </c>
      <c r="E58" s="116"/>
      <c r="F58" s="115" t="s">
        <v>726</v>
      </c>
      <c r="G58" s="108" t="s">
        <v>56</v>
      </c>
      <c r="H58" s="115"/>
    </row>
    <row r="59" spans="1:8" x14ac:dyDescent="0.35">
      <c r="A59" s="103">
        <v>45845.665173611109</v>
      </c>
      <c r="B59" s="15" t="s">
        <v>197</v>
      </c>
      <c r="C59" s="103">
        <v>45846.063564814816</v>
      </c>
      <c r="D59" s="104">
        <v>3.2</v>
      </c>
      <c r="E59" s="104"/>
      <c r="F59" s="80" t="s">
        <v>728</v>
      </c>
      <c r="G59" s="105" t="s">
        <v>14</v>
      </c>
      <c r="H59" s="15"/>
    </row>
    <row r="60" spans="1:8" x14ac:dyDescent="0.35">
      <c r="A60" s="109">
        <v>45846.073645833334</v>
      </c>
      <c r="B60" s="19" t="s">
        <v>190</v>
      </c>
      <c r="C60" s="109">
        <v>45846.073645833334</v>
      </c>
      <c r="D60" s="110"/>
      <c r="E60" s="110">
        <v>14820</v>
      </c>
      <c r="F60" s="19" t="s">
        <v>727</v>
      </c>
      <c r="G60" s="19" t="s">
        <v>9</v>
      </c>
      <c r="H60" s="19"/>
    </row>
    <row r="61" spans="1:8" x14ac:dyDescent="0.35">
      <c r="A61" s="109">
        <v>45847.2965625</v>
      </c>
      <c r="B61" s="19" t="s">
        <v>172</v>
      </c>
      <c r="C61" s="109">
        <v>45847.2965625</v>
      </c>
      <c r="D61" s="110"/>
      <c r="E61" s="110">
        <v>10800</v>
      </c>
      <c r="F61" s="19" t="s">
        <v>729</v>
      </c>
      <c r="G61" s="19" t="s">
        <v>9</v>
      </c>
      <c r="H61" s="19"/>
    </row>
    <row r="62" spans="1:8" x14ac:dyDescent="0.35">
      <c r="A62" s="114">
        <v>45847.329606481479</v>
      </c>
      <c r="B62" s="115" t="s">
        <v>730</v>
      </c>
      <c r="C62" s="114">
        <v>45847.329629629632</v>
      </c>
      <c r="D62" s="116">
        <v>3545.46</v>
      </c>
      <c r="E62" s="116"/>
      <c r="F62" s="115" t="s">
        <v>731</v>
      </c>
      <c r="G62" s="117" t="s">
        <v>74</v>
      </c>
      <c r="H62" s="115"/>
    </row>
    <row r="63" spans="1:8" x14ac:dyDescent="0.35">
      <c r="A63" s="114">
        <v>45847.334386574075</v>
      </c>
      <c r="B63" s="115" t="s">
        <v>725</v>
      </c>
      <c r="C63" s="114">
        <v>45847.334421296298</v>
      </c>
      <c r="D63" s="116">
        <v>3000</v>
      </c>
      <c r="E63" s="116"/>
      <c r="F63" s="115" t="s">
        <v>726</v>
      </c>
      <c r="G63" s="108" t="s">
        <v>56</v>
      </c>
      <c r="H63" s="115"/>
    </row>
    <row r="64" spans="1:8" x14ac:dyDescent="0.35">
      <c r="A64" s="111">
        <v>45847.334421296298</v>
      </c>
      <c r="B64" s="22" t="s">
        <v>633</v>
      </c>
      <c r="C64" s="111">
        <v>45847.334456018521</v>
      </c>
      <c r="D64" s="112">
        <v>1260</v>
      </c>
      <c r="E64" s="112"/>
      <c r="F64" s="22" t="s">
        <v>732</v>
      </c>
      <c r="G64" s="22" t="s">
        <v>10</v>
      </c>
      <c r="H64" s="22"/>
    </row>
    <row r="65" spans="1:8" x14ac:dyDescent="0.35">
      <c r="A65" s="111">
        <v>45847.334432870368</v>
      </c>
      <c r="B65" s="22" t="s">
        <v>633</v>
      </c>
      <c r="C65" s="111">
        <v>45847.334467592591</v>
      </c>
      <c r="D65" s="112">
        <v>78</v>
      </c>
      <c r="E65" s="112"/>
      <c r="F65" s="22" t="s">
        <v>732</v>
      </c>
      <c r="G65" s="22" t="s">
        <v>10</v>
      </c>
      <c r="H65" s="22"/>
    </row>
    <row r="66" spans="1:8" x14ac:dyDescent="0.35">
      <c r="A66" s="111">
        <v>45847.334444444445</v>
      </c>
      <c r="B66" s="22" t="s">
        <v>633</v>
      </c>
      <c r="C66" s="111">
        <v>45847.334479166668</v>
      </c>
      <c r="D66" s="112">
        <v>1200</v>
      </c>
      <c r="E66" s="112"/>
      <c r="F66" s="22" t="s">
        <v>733</v>
      </c>
      <c r="G66" s="22" t="s">
        <v>10</v>
      </c>
      <c r="H66" s="22"/>
    </row>
    <row r="67" spans="1:8" x14ac:dyDescent="0.35">
      <c r="A67" s="111">
        <v>45847.334456018521</v>
      </c>
      <c r="B67" s="22" t="s">
        <v>633</v>
      </c>
      <c r="C67" s="111">
        <v>45847.334490740737</v>
      </c>
      <c r="D67" s="112">
        <v>1140</v>
      </c>
      <c r="E67" s="112"/>
      <c r="F67" s="22" t="s">
        <v>734</v>
      </c>
      <c r="G67" s="22" t="s">
        <v>10</v>
      </c>
      <c r="H67" s="22"/>
    </row>
    <row r="68" spans="1:8" x14ac:dyDescent="0.35">
      <c r="A68" s="114">
        <v>45847.342060185183</v>
      </c>
      <c r="B68" s="115" t="s">
        <v>735</v>
      </c>
      <c r="C68" s="114">
        <v>45847.342083333337</v>
      </c>
      <c r="D68" s="116"/>
      <c r="E68" s="116">
        <v>3000</v>
      </c>
      <c r="F68" s="115" t="s">
        <v>736</v>
      </c>
      <c r="G68" s="108" t="s">
        <v>56</v>
      </c>
      <c r="H68" s="115"/>
    </row>
    <row r="69" spans="1:8" x14ac:dyDescent="0.35">
      <c r="A69" s="114">
        <v>45847.345775462964</v>
      </c>
      <c r="B69" s="115" t="s">
        <v>567</v>
      </c>
      <c r="C69" s="114">
        <v>45847.34579861111</v>
      </c>
      <c r="D69" s="116">
        <v>2500</v>
      </c>
      <c r="E69" s="116"/>
      <c r="F69" s="115" t="s">
        <v>737</v>
      </c>
      <c r="G69" s="108" t="s">
        <v>56</v>
      </c>
      <c r="H69" s="115"/>
    </row>
    <row r="70" spans="1:8" x14ac:dyDescent="0.35">
      <c r="A70" s="103">
        <v>45847.368668981479</v>
      </c>
      <c r="B70" s="15" t="s">
        <v>88</v>
      </c>
      <c r="C70" s="103">
        <v>45847.368668981479</v>
      </c>
      <c r="D70" s="104">
        <v>5</v>
      </c>
      <c r="E70" s="104"/>
      <c r="F70" s="80" t="s">
        <v>89</v>
      </c>
      <c r="G70" s="105" t="s">
        <v>8</v>
      </c>
      <c r="H70" s="15"/>
    </row>
    <row r="71" spans="1:8" x14ac:dyDescent="0.35">
      <c r="A71" s="111">
        <v>45847.368657407409</v>
      </c>
      <c r="B71" s="22" t="s">
        <v>90</v>
      </c>
      <c r="C71" s="111">
        <v>45847.368668981479</v>
      </c>
      <c r="D71" s="112">
        <v>12320</v>
      </c>
      <c r="E71" s="112"/>
      <c r="F71" s="22" t="s">
        <v>738</v>
      </c>
      <c r="G71" s="22" t="s">
        <v>90</v>
      </c>
      <c r="H71" s="22"/>
    </row>
    <row r="72" spans="1:8" x14ac:dyDescent="0.35">
      <c r="A72" s="111">
        <v>45847.369432870371</v>
      </c>
      <c r="B72" s="22" t="s">
        <v>90</v>
      </c>
      <c r="C72" s="111">
        <v>45847.369432870371</v>
      </c>
      <c r="D72" s="112">
        <v>11220</v>
      </c>
      <c r="E72" s="112"/>
      <c r="F72" s="22" t="s">
        <v>739</v>
      </c>
      <c r="G72" s="22" t="s">
        <v>90</v>
      </c>
      <c r="H72" s="22"/>
    </row>
    <row r="73" spans="1:8" x14ac:dyDescent="0.35">
      <c r="A73" s="103">
        <v>45847.369432870371</v>
      </c>
      <c r="B73" s="15" t="s">
        <v>88</v>
      </c>
      <c r="C73" s="103">
        <v>45847.369444444441</v>
      </c>
      <c r="D73" s="104">
        <v>5</v>
      </c>
      <c r="E73" s="104"/>
      <c r="F73" s="80" t="s">
        <v>89</v>
      </c>
      <c r="G73" s="105" t="s">
        <v>8</v>
      </c>
      <c r="H73" s="15"/>
    </row>
    <row r="74" spans="1:8" x14ac:dyDescent="0.35">
      <c r="A74" s="103">
        <v>45847.350740740738</v>
      </c>
      <c r="B74" s="15" t="s">
        <v>740</v>
      </c>
      <c r="C74" s="103">
        <v>45847.581238425926</v>
      </c>
      <c r="D74" s="104">
        <v>18</v>
      </c>
      <c r="E74" s="104"/>
      <c r="F74" s="80"/>
      <c r="G74" s="105" t="s">
        <v>14</v>
      </c>
      <c r="H74" s="15"/>
    </row>
    <row r="75" spans="1:8" x14ac:dyDescent="0.35">
      <c r="A75" s="109">
        <v>45847.589745370373</v>
      </c>
      <c r="B75" s="19" t="s">
        <v>190</v>
      </c>
      <c r="C75" s="109">
        <v>45847.589745370373</v>
      </c>
      <c r="D75" s="110"/>
      <c r="E75" s="110">
        <v>14040</v>
      </c>
      <c r="F75" s="19" t="s">
        <v>741</v>
      </c>
      <c r="G75" s="19" t="s">
        <v>9</v>
      </c>
      <c r="H75" s="19"/>
    </row>
    <row r="76" spans="1:8" x14ac:dyDescent="0.35">
      <c r="A76" s="103">
        <v>45848.167395833334</v>
      </c>
      <c r="B76" s="15" t="s">
        <v>198</v>
      </c>
      <c r="C76" s="103">
        <v>45848.487604166665</v>
      </c>
      <c r="D76" s="104">
        <v>22.99</v>
      </c>
      <c r="E76" s="104"/>
      <c r="F76" s="80"/>
      <c r="G76" s="105" t="s">
        <v>749</v>
      </c>
      <c r="H76" s="15"/>
    </row>
    <row r="77" spans="1:8" x14ac:dyDescent="0.35">
      <c r="A77" s="103">
        <v>45848.481631944444</v>
      </c>
      <c r="B77" s="15" t="s">
        <v>664</v>
      </c>
      <c r="C77" s="103">
        <v>45849.065312500003</v>
      </c>
      <c r="D77" s="104">
        <v>33.1</v>
      </c>
      <c r="E77" s="104"/>
      <c r="F77" s="80"/>
      <c r="G77" s="105" t="s">
        <v>67</v>
      </c>
      <c r="H77" s="15"/>
    </row>
    <row r="78" spans="1:8" x14ac:dyDescent="0.35">
      <c r="A78" s="114">
        <v>45849.236215277779</v>
      </c>
      <c r="B78" s="115" t="s">
        <v>222</v>
      </c>
      <c r="C78" s="114">
        <v>45849.236215277779</v>
      </c>
      <c r="D78" s="116">
        <v>2909.1</v>
      </c>
      <c r="E78" s="116"/>
      <c r="F78" s="115"/>
      <c r="G78" s="117" t="s">
        <v>74</v>
      </c>
      <c r="H78" s="115"/>
    </row>
    <row r="79" spans="1:8" x14ac:dyDescent="0.35">
      <c r="A79" s="111">
        <v>45849.649988425925</v>
      </c>
      <c r="B79" s="22" t="s">
        <v>660</v>
      </c>
      <c r="C79" s="111">
        <v>45849.650011574071</v>
      </c>
      <c r="D79" s="112">
        <v>4268.7</v>
      </c>
      <c r="E79" s="112"/>
      <c r="F79" s="22" t="s">
        <v>742</v>
      </c>
      <c r="G79" s="22" t="s">
        <v>10</v>
      </c>
      <c r="H79" s="22"/>
    </row>
    <row r="80" spans="1:8" x14ac:dyDescent="0.35">
      <c r="A80" s="114">
        <v>45849.650335648148</v>
      </c>
      <c r="B80" s="115" t="s">
        <v>743</v>
      </c>
      <c r="C80" s="114">
        <v>45849.650347222225</v>
      </c>
      <c r="D80" s="116">
        <v>1382.69</v>
      </c>
      <c r="E80" s="116"/>
      <c r="F80" s="115" t="s">
        <v>744</v>
      </c>
      <c r="G80" s="108" t="s">
        <v>12</v>
      </c>
      <c r="H80" s="115"/>
    </row>
    <row r="81" spans="1:8" x14ac:dyDescent="0.35">
      <c r="A81" s="109">
        <v>45852.130937499998</v>
      </c>
      <c r="B81" s="19" t="s">
        <v>214</v>
      </c>
      <c r="C81" s="109">
        <v>45852.130937499998</v>
      </c>
      <c r="D81" s="110"/>
      <c r="E81" s="110">
        <v>9792</v>
      </c>
      <c r="F81" s="19" t="s">
        <v>215</v>
      </c>
      <c r="G81" s="19" t="s">
        <v>9</v>
      </c>
      <c r="H81" s="19"/>
    </row>
    <row r="82" spans="1:8" x14ac:dyDescent="0.35">
      <c r="A82" s="109">
        <v>45852.133368055554</v>
      </c>
      <c r="B82" s="19" t="s">
        <v>216</v>
      </c>
      <c r="C82" s="109">
        <v>45852.133368055554</v>
      </c>
      <c r="D82" s="110"/>
      <c r="E82" s="110">
        <v>11664</v>
      </c>
      <c r="F82" s="19" t="s">
        <v>745</v>
      </c>
      <c r="G82" s="19" t="s">
        <v>9</v>
      </c>
      <c r="H82" s="19"/>
    </row>
    <row r="83" spans="1:8" x14ac:dyDescent="0.35">
      <c r="A83" s="109">
        <v>45852.287407407406</v>
      </c>
      <c r="B83" s="19" t="s">
        <v>478</v>
      </c>
      <c r="C83" s="109">
        <v>45852.287407407406</v>
      </c>
      <c r="D83" s="110"/>
      <c r="E83" s="110">
        <v>9141.1200000000008</v>
      </c>
      <c r="F83" s="19" t="s">
        <v>746</v>
      </c>
      <c r="G83" s="19" t="s">
        <v>9</v>
      </c>
      <c r="H83" s="19"/>
    </row>
    <row r="84" spans="1:8" x14ac:dyDescent="0.35">
      <c r="A84" s="103">
        <v>45852.055844907409</v>
      </c>
      <c r="B84" s="15" t="s">
        <v>747</v>
      </c>
      <c r="C84" s="103">
        <v>45852.311423611114</v>
      </c>
      <c r="D84" s="104">
        <v>14.75</v>
      </c>
      <c r="E84" s="104"/>
      <c r="F84" s="80"/>
      <c r="G84" s="105" t="s">
        <v>176</v>
      </c>
      <c r="H84" s="15"/>
    </row>
    <row r="85" spans="1:8" x14ac:dyDescent="0.35">
      <c r="A85" s="109">
        <v>45853.283877314818</v>
      </c>
      <c r="B85" s="19" t="s">
        <v>207</v>
      </c>
      <c r="C85" s="109">
        <v>45853.283877314818</v>
      </c>
      <c r="D85" s="110"/>
      <c r="E85" s="110">
        <v>14136</v>
      </c>
      <c r="F85" s="19" t="s">
        <v>748</v>
      </c>
      <c r="G85" s="19" t="s">
        <v>9</v>
      </c>
      <c r="H85" s="19"/>
    </row>
    <row r="86" spans="1:8" x14ac:dyDescent="0.35">
      <c r="A86" s="109">
        <v>45853.398287037038</v>
      </c>
      <c r="B86" s="19" t="s">
        <v>340</v>
      </c>
      <c r="C86" s="109">
        <v>45853.398287037038</v>
      </c>
      <c r="D86" s="110"/>
      <c r="E86" s="110">
        <v>14430</v>
      </c>
      <c r="F86" s="19" t="s">
        <v>750</v>
      </c>
      <c r="G86" s="19" t="s">
        <v>9</v>
      </c>
      <c r="H86" s="19"/>
    </row>
    <row r="87" spans="1:8" x14ac:dyDescent="0.35">
      <c r="A87" s="127">
        <v>45854.248622685183</v>
      </c>
      <c r="B87" s="13" t="s">
        <v>212</v>
      </c>
      <c r="C87" s="127">
        <v>45854.248622685183</v>
      </c>
      <c r="D87" s="128">
        <v>100716</v>
      </c>
      <c r="E87" s="128"/>
      <c r="F87" s="13" t="s">
        <v>751</v>
      </c>
      <c r="G87" s="13" t="s">
        <v>16</v>
      </c>
      <c r="H87" s="13"/>
    </row>
    <row r="88" spans="1:8" x14ac:dyDescent="0.35">
      <c r="A88" s="109">
        <v>45854.291273148148</v>
      </c>
      <c r="B88" s="19" t="s">
        <v>218</v>
      </c>
      <c r="C88" s="109">
        <v>45854.291273148148</v>
      </c>
      <c r="D88" s="110"/>
      <c r="E88" s="110">
        <v>11232</v>
      </c>
      <c r="F88" s="19" t="s">
        <v>752</v>
      </c>
      <c r="G88" s="19" t="s">
        <v>9</v>
      </c>
      <c r="H88" s="19"/>
    </row>
    <row r="89" spans="1:8" x14ac:dyDescent="0.35">
      <c r="A89" s="109">
        <v>45854.29351851852</v>
      </c>
      <c r="B89" s="19" t="s">
        <v>221</v>
      </c>
      <c r="C89" s="109">
        <v>45854.29351851852</v>
      </c>
      <c r="D89" s="110"/>
      <c r="E89" s="110">
        <v>12540</v>
      </c>
      <c r="F89" s="19"/>
      <c r="G89" s="19" t="s">
        <v>9</v>
      </c>
      <c r="H89" s="19"/>
    </row>
    <row r="90" spans="1:8" x14ac:dyDescent="0.35">
      <c r="A90" s="109">
        <v>45854.43917824074</v>
      </c>
      <c r="B90" s="19" t="s">
        <v>164</v>
      </c>
      <c r="C90" s="109">
        <v>45854.43917824074</v>
      </c>
      <c r="D90" s="110"/>
      <c r="E90" s="110">
        <v>10812</v>
      </c>
      <c r="F90" s="19" t="s">
        <v>753</v>
      </c>
      <c r="G90" s="19" t="s">
        <v>9</v>
      </c>
      <c r="H90" s="19"/>
    </row>
    <row r="91" spans="1:8" x14ac:dyDescent="0.35">
      <c r="A91" s="103">
        <v>45853.020613425928</v>
      </c>
      <c r="B91" s="15" t="s">
        <v>220</v>
      </c>
      <c r="C91" s="103">
        <v>45854.585289351853</v>
      </c>
      <c r="D91" s="104">
        <v>16.8</v>
      </c>
      <c r="E91" s="104"/>
      <c r="F91" s="80"/>
      <c r="G91" s="105" t="s">
        <v>75</v>
      </c>
      <c r="H91" s="15"/>
    </row>
    <row r="92" spans="1:8" x14ac:dyDescent="0.35">
      <c r="A92" s="109">
        <v>45855.133622685185</v>
      </c>
      <c r="B92" s="19" t="s">
        <v>201</v>
      </c>
      <c r="C92" s="109">
        <v>45855.133622685185</v>
      </c>
      <c r="D92" s="110"/>
      <c r="E92" s="110">
        <v>16416</v>
      </c>
      <c r="F92" s="19" t="s">
        <v>754</v>
      </c>
      <c r="G92" s="19" t="s">
        <v>9</v>
      </c>
      <c r="H92" s="19"/>
    </row>
    <row r="93" spans="1:8" x14ac:dyDescent="0.35">
      <c r="A93" s="103">
        <v>45855.236388888887</v>
      </c>
      <c r="B93" s="15" t="s">
        <v>206</v>
      </c>
      <c r="C93" s="103">
        <v>45855.236388888887</v>
      </c>
      <c r="D93" s="104">
        <v>2</v>
      </c>
      <c r="E93" s="104"/>
      <c r="F93" s="80"/>
      <c r="G93" s="105" t="s">
        <v>14</v>
      </c>
      <c r="H93" s="15"/>
    </row>
    <row r="94" spans="1:8" x14ac:dyDescent="0.35">
      <c r="A94" s="127">
        <v>45861.237858796296</v>
      </c>
      <c r="B94" s="13" t="s">
        <v>226</v>
      </c>
      <c r="C94" s="127">
        <v>45861.237858796296</v>
      </c>
      <c r="D94" s="128">
        <v>15119</v>
      </c>
      <c r="E94" s="128"/>
      <c r="F94" s="13" t="s">
        <v>755</v>
      </c>
      <c r="G94" s="13" t="s">
        <v>17</v>
      </c>
      <c r="H94" s="13"/>
    </row>
    <row r="95" spans="1:8" x14ac:dyDescent="0.35">
      <c r="A95" s="109">
        <v>45862.129687499997</v>
      </c>
      <c r="B95" s="19" t="s">
        <v>192</v>
      </c>
      <c r="C95" s="109">
        <v>45862.129687499997</v>
      </c>
      <c r="D95" s="110"/>
      <c r="E95" s="110">
        <v>122.4</v>
      </c>
      <c r="F95" s="19" t="s">
        <v>756</v>
      </c>
      <c r="G95" s="19" t="s">
        <v>9</v>
      </c>
      <c r="H95" s="19"/>
    </row>
    <row r="96" spans="1:8" x14ac:dyDescent="0.35">
      <c r="A96" s="109">
        <v>45862.129699074074</v>
      </c>
      <c r="B96" s="19" t="s">
        <v>192</v>
      </c>
      <c r="C96" s="109">
        <v>45862.129699074074</v>
      </c>
      <c r="D96" s="110"/>
      <c r="E96" s="110">
        <v>122.4</v>
      </c>
      <c r="F96" s="19" t="s">
        <v>757</v>
      </c>
      <c r="G96" s="19" t="s">
        <v>9</v>
      </c>
      <c r="H96" s="19"/>
    </row>
    <row r="97" spans="1:8" x14ac:dyDescent="0.35">
      <c r="A97" s="109">
        <v>45862.129849537036</v>
      </c>
      <c r="B97" s="19" t="s">
        <v>192</v>
      </c>
      <c r="C97" s="109">
        <v>45862.129849537036</v>
      </c>
      <c r="D97" s="110"/>
      <c r="E97" s="110">
        <v>918</v>
      </c>
      <c r="F97" s="19" t="s">
        <v>758</v>
      </c>
      <c r="G97" s="19" t="s">
        <v>9</v>
      </c>
      <c r="H97" s="19"/>
    </row>
    <row r="98" spans="1:8" x14ac:dyDescent="0.35">
      <c r="A98" s="109">
        <v>45862.129849537036</v>
      </c>
      <c r="B98" s="19" t="s">
        <v>192</v>
      </c>
      <c r="C98" s="109">
        <v>45862.129849537036</v>
      </c>
      <c r="D98" s="110"/>
      <c r="E98" s="110">
        <v>756</v>
      </c>
      <c r="F98" s="19" t="s">
        <v>694</v>
      </c>
      <c r="G98" s="19" t="s">
        <v>9</v>
      </c>
      <c r="H98" s="19"/>
    </row>
    <row r="99" spans="1:8" x14ac:dyDescent="0.35">
      <c r="A99" s="111">
        <v>45862.633750000001</v>
      </c>
      <c r="B99" s="22" t="s">
        <v>629</v>
      </c>
      <c r="C99" s="111">
        <v>45862.633773148147</v>
      </c>
      <c r="D99" s="112">
        <v>84</v>
      </c>
      <c r="E99" s="112"/>
      <c r="F99" s="22" t="s">
        <v>759</v>
      </c>
      <c r="G99" s="22" t="s">
        <v>10</v>
      </c>
      <c r="H99" s="22"/>
    </row>
    <row r="100" spans="1:8" x14ac:dyDescent="0.35">
      <c r="A100" s="111">
        <v>45862.634085648147</v>
      </c>
      <c r="B100" s="22" t="s">
        <v>660</v>
      </c>
      <c r="C100" s="111">
        <v>45863.293090277781</v>
      </c>
      <c r="D100" s="112">
        <v>5273.1</v>
      </c>
      <c r="E100" s="112"/>
      <c r="F100" s="22" t="s">
        <v>767</v>
      </c>
      <c r="G100" s="22" t="s">
        <v>10</v>
      </c>
      <c r="H100" s="22"/>
    </row>
    <row r="101" spans="1:8" x14ac:dyDescent="0.35">
      <c r="A101" s="114">
        <v>45862.634432870371</v>
      </c>
      <c r="B101" s="115" t="s">
        <v>760</v>
      </c>
      <c r="C101" s="114">
        <v>45862.634444444448</v>
      </c>
      <c r="D101" s="116">
        <v>2443.1799999999998</v>
      </c>
      <c r="E101" s="116"/>
      <c r="F101" s="115" t="s">
        <v>761</v>
      </c>
      <c r="G101" s="108" t="s">
        <v>12</v>
      </c>
      <c r="H101" s="115"/>
    </row>
    <row r="102" spans="1:8" x14ac:dyDescent="0.35">
      <c r="A102" s="114">
        <v>45862.634618055556</v>
      </c>
      <c r="B102" s="115" t="s">
        <v>762</v>
      </c>
      <c r="C102" s="114">
        <v>45862.634629629632</v>
      </c>
      <c r="D102" s="116">
        <v>334.99</v>
      </c>
      <c r="E102" s="116"/>
      <c r="F102" s="115" t="s">
        <v>763</v>
      </c>
      <c r="G102" s="108" t="s">
        <v>12</v>
      </c>
      <c r="H102" s="115"/>
    </row>
    <row r="103" spans="1:8" x14ac:dyDescent="0.35">
      <c r="A103" s="111">
        <v>45862.637719907405</v>
      </c>
      <c r="B103" s="22" t="s">
        <v>273</v>
      </c>
      <c r="C103" s="111">
        <v>45862.637743055559</v>
      </c>
      <c r="D103" s="112">
        <v>13939.5</v>
      </c>
      <c r="E103" s="112"/>
      <c r="F103" s="22" t="s">
        <v>764</v>
      </c>
      <c r="G103" s="22" t="s">
        <v>10</v>
      </c>
      <c r="H103" s="22"/>
    </row>
    <row r="104" spans="1:8" x14ac:dyDescent="0.35">
      <c r="A104" s="109">
        <v>45863.134247685186</v>
      </c>
      <c r="B104" s="19" t="s">
        <v>418</v>
      </c>
      <c r="C104" s="109">
        <v>45863.134247685186</v>
      </c>
      <c r="D104" s="110"/>
      <c r="E104" s="110">
        <v>10608</v>
      </c>
      <c r="F104" s="19" t="s">
        <v>765</v>
      </c>
      <c r="G104" s="19" t="s">
        <v>9</v>
      </c>
      <c r="H104" s="19"/>
    </row>
    <row r="105" spans="1:8" x14ac:dyDescent="0.35">
      <c r="A105" s="127">
        <v>45863.259467592594</v>
      </c>
      <c r="B105" s="13" t="s">
        <v>238</v>
      </c>
      <c r="C105" s="127">
        <v>45863.259467592594</v>
      </c>
      <c r="D105" s="128">
        <v>32715.99</v>
      </c>
      <c r="E105" s="128"/>
      <c r="F105" s="13" t="s">
        <v>766</v>
      </c>
      <c r="G105" s="129" t="s">
        <v>18</v>
      </c>
      <c r="H105" s="13"/>
    </row>
    <row r="106" spans="1:8" x14ac:dyDescent="0.35">
      <c r="A106" s="103">
        <v>45863.333483796298</v>
      </c>
      <c r="B106" s="15" t="s">
        <v>684</v>
      </c>
      <c r="C106" s="103">
        <v>45864.323819444442</v>
      </c>
      <c r="D106" s="104">
        <v>107.1</v>
      </c>
      <c r="E106" s="104"/>
      <c r="F106" s="80"/>
      <c r="G106" s="105" t="s">
        <v>14</v>
      </c>
      <c r="H106" s="15"/>
    </row>
    <row r="107" spans="1:8" x14ac:dyDescent="0.35">
      <c r="A107" s="103">
        <v>45863.417928240742</v>
      </c>
      <c r="B107" s="15" t="s">
        <v>232</v>
      </c>
      <c r="C107" s="103">
        <v>45864.172777777778</v>
      </c>
      <c r="D107" s="104">
        <v>23.88</v>
      </c>
      <c r="E107" s="104"/>
      <c r="F107" s="80"/>
      <c r="G107" s="105" t="s">
        <v>14</v>
      </c>
      <c r="H107" s="15"/>
    </row>
    <row r="108" spans="1:8" x14ac:dyDescent="0.35">
      <c r="A108" s="109">
        <v>45863.576261574075</v>
      </c>
      <c r="B108" s="19" t="s">
        <v>272</v>
      </c>
      <c r="C108" s="109">
        <v>45863.576261574075</v>
      </c>
      <c r="D108" s="110"/>
      <c r="E108" s="110">
        <v>28704</v>
      </c>
      <c r="F108" s="19"/>
      <c r="G108" s="19" t="s">
        <v>9</v>
      </c>
      <c r="H108" s="19"/>
    </row>
    <row r="109" spans="1:8" x14ac:dyDescent="0.35">
      <c r="A109" s="109">
        <v>45866.133067129631</v>
      </c>
      <c r="B109" s="19" t="s">
        <v>424</v>
      </c>
      <c r="C109" s="109">
        <v>45866.133067129631</v>
      </c>
      <c r="D109" s="110"/>
      <c r="E109" s="110">
        <v>446.4</v>
      </c>
      <c r="F109" s="19" t="s">
        <v>768</v>
      </c>
      <c r="G109" s="19" t="s">
        <v>9</v>
      </c>
      <c r="H109" s="19"/>
    </row>
    <row r="110" spans="1:8" x14ac:dyDescent="0.35">
      <c r="A110" s="103">
        <v>45866.236539351848</v>
      </c>
      <c r="B110" s="15" t="s">
        <v>268</v>
      </c>
      <c r="C110" s="103">
        <v>45866.236539351848</v>
      </c>
      <c r="D110" s="104">
        <v>38.36</v>
      </c>
      <c r="E110" s="104"/>
      <c r="F110" s="80" t="s">
        <v>269</v>
      </c>
      <c r="G110" s="105" t="s">
        <v>15</v>
      </c>
      <c r="H110" s="15"/>
    </row>
    <row r="111" spans="1:8" x14ac:dyDescent="0.35">
      <c r="A111" s="109">
        <v>45866.297974537039</v>
      </c>
      <c r="B111" s="19" t="s">
        <v>159</v>
      </c>
      <c r="C111" s="109">
        <v>45866.297974537039</v>
      </c>
      <c r="D111" s="110"/>
      <c r="E111" s="110">
        <v>12852</v>
      </c>
      <c r="F111" s="19" t="s">
        <v>769</v>
      </c>
      <c r="G111" s="19" t="s">
        <v>9</v>
      </c>
      <c r="H111" s="19"/>
    </row>
    <row r="112" spans="1:8" x14ac:dyDescent="0.35">
      <c r="A112" s="109">
        <v>45866.300069444442</v>
      </c>
      <c r="B112" s="19" t="s">
        <v>505</v>
      </c>
      <c r="C112" s="109">
        <v>45866.300069444442</v>
      </c>
      <c r="D112" s="110"/>
      <c r="E112" s="110">
        <v>12240</v>
      </c>
      <c r="F112" s="19" t="s">
        <v>770</v>
      </c>
      <c r="G112" s="19" t="s">
        <v>9</v>
      </c>
      <c r="H112" s="19"/>
    </row>
    <row r="113" spans="1:8" x14ac:dyDescent="0.35">
      <c r="A113" s="109">
        <v>45867.12773148148</v>
      </c>
      <c r="B113" s="19" t="s">
        <v>170</v>
      </c>
      <c r="C113" s="109">
        <v>45867.12773148148</v>
      </c>
      <c r="D113" s="110"/>
      <c r="E113" s="110">
        <v>1800</v>
      </c>
      <c r="F113" s="19" t="s">
        <v>771</v>
      </c>
      <c r="G113" s="19" t="s">
        <v>9</v>
      </c>
      <c r="H113" s="19"/>
    </row>
    <row r="114" spans="1:8" x14ac:dyDescent="0.35">
      <c r="A114" s="109">
        <v>45867.131354166668</v>
      </c>
      <c r="B114" s="19" t="s">
        <v>418</v>
      </c>
      <c r="C114" s="109">
        <v>45867.131354166668</v>
      </c>
      <c r="D114" s="110"/>
      <c r="E114" s="110">
        <v>12168</v>
      </c>
      <c r="F114" s="19" t="s">
        <v>772</v>
      </c>
      <c r="G114" s="19" t="s">
        <v>9</v>
      </c>
      <c r="H114" s="19"/>
    </row>
    <row r="115" spans="1:8" x14ac:dyDescent="0.35">
      <c r="A115" s="109">
        <v>45867.13349537037</v>
      </c>
      <c r="B115" s="19" t="s">
        <v>192</v>
      </c>
      <c r="C115" s="109">
        <v>45867.13349537037</v>
      </c>
      <c r="D115" s="110"/>
      <c r="E115" s="110">
        <v>12000</v>
      </c>
      <c r="F115" s="19" t="s">
        <v>773</v>
      </c>
      <c r="G115" s="19" t="s">
        <v>9</v>
      </c>
      <c r="H115" s="19"/>
    </row>
    <row r="116" spans="1:8" x14ac:dyDescent="0.35">
      <c r="A116" s="109">
        <v>45867.133703703701</v>
      </c>
      <c r="B116" s="19" t="s">
        <v>192</v>
      </c>
      <c r="C116" s="109">
        <v>45867.133703703701</v>
      </c>
      <c r="D116" s="110"/>
      <c r="E116" s="110">
        <v>12480</v>
      </c>
      <c r="F116" s="19" t="s">
        <v>774</v>
      </c>
      <c r="G116" s="19" t="s">
        <v>9</v>
      </c>
      <c r="H116" s="19"/>
    </row>
    <row r="117" spans="1:8" x14ac:dyDescent="0.35">
      <c r="A117" s="111">
        <v>45867.244618055556</v>
      </c>
      <c r="B117" s="22" t="s">
        <v>226</v>
      </c>
      <c r="C117" s="111">
        <v>45867.244618055556</v>
      </c>
      <c r="D117" s="112">
        <v>79889</v>
      </c>
      <c r="E117" s="112"/>
      <c r="F117" s="22" t="s">
        <v>775</v>
      </c>
      <c r="G117" s="22" t="s">
        <v>21</v>
      </c>
      <c r="H117" s="22"/>
    </row>
    <row r="118" spans="1:8" x14ac:dyDescent="0.35">
      <c r="A118" s="103">
        <v>45867.30505787037</v>
      </c>
      <c r="B118" s="15" t="s">
        <v>289</v>
      </c>
      <c r="C118" s="103">
        <v>45867.491296296299</v>
      </c>
      <c r="D118" s="104">
        <v>43.08</v>
      </c>
      <c r="E118" s="104"/>
      <c r="F118" s="80"/>
      <c r="G118" s="105" t="s">
        <v>14</v>
      </c>
      <c r="H118" s="15"/>
    </row>
    <row r="119" spans="1:8" x14ac:dyDescent="0.35">
      <c r="A119" s="114">
        <v>45867.356712962966</v>
      </c>
      <c r="B119" s="115" t="s">
        <v>545</v>
      </c>
      <c r="C119" s="114">
        <v>45867.356736111113</v>
      </c>
      <c r="D119" s="116">
        <v>4923.04</v>
      </c>
      <c r="E119" s="116"/>
      <c r="F119" s="115" t="s">
        <v>82</v>
      </c>
      <c r="G119" s="108" t="s">
        <v>13</v>
      </c>
      <c r="H119" s="115"/>
    </row>
    <row r="120" spans="1:8" x14ac:dyDescent="0.35">
      <c r="A120" s="114">
        <v>45867.356724537036</v>
      </c>
      <c r="B120" s="115" t="s">
        <v>114</v>
      </c>
      <c r="C120" s="114">
        <v>45867.356747685182</v>
      </c>
      <c r="D120" s="116">
        <v>5426.84</v>
      </c>
      <c r="E120" s="116"/>
      <c r="F120" s="115" t="s">
        <v>82</v>
      </c>
      <c r="G120" s="108" t="s">
        <v>13</v>
      </c>
      <c r="H120" s="115"/>
    </row>
    <row r="121" spans="1:8" x14ac:dyDescent="0.35">
      <c r="A121" s="114">
        <v>45867.356736111113</v>
      </c>
      <c r="B121" s="115" t="s">
        <v>543</v>
      </c>
      <c r="C121" s="114">
        <v>45867.356747685182</v>
      </c>
      <c r="D121" s="116">
        <v>3370.25</v>
      </c>
      <c r="E121" s="116"/>
      <c r="F121" s="115" t="s">
        <v>82</v>
      </c>
      <c r="G121" s="108" t="s">
        <v>13</v>
      </c>
      <c r="H121" s="115"/>
    </row>
    <row r="122" spans="1:8" x14ac:dyDescent="0.35">
      <c r="A122" s="114">
        <v>45867.356759259259</v>
      </c>
      <c r="B122" s="115" t="s">
        <v>104</v>
      </c>
      <c r="C122" s="114">
        <v>45867.356782407405</v>
      </c>
      <c r="D122" s="116">
        <v>4176.93</v>
      </c>
      <c r="E122" s="116"/>
      <c r="F122" s="115" t="s">
        <v>82</v>
      </c>
      <c r="G122" s="108" t="s">
        <v>13</v>
      </c>
      <c r="H122" s="115"/>
    </row>
    <row r="123" spans="1:8" x14ac:dyDescent="0.35">
      <c r="A123" s="114">
        <v>45867.356770833336</v>
      </c>
      <c r="B123" s="115" t="s">
        <v>245</v>
      </c>
      <c r="C123" s="114">
        <v>45867.356793981482</v>
      </c>
      <c r="D123" s="116">
        <v>4518.8999999999996</v>
      </c>
      <c r="E123" s="116"/>
      <c r="F123" s="115" t="s">
        <v>82</v>
      </c>
      <c r="G123" s="108" t="s">
        <v>13</v>
      </c>
      <c r="H123" s="115"/>
    </row>
    <row r="124" spans="1:8" x14ac:dyDescent="0.35">
      <c r="A124" s="114">
        <v>45867.356782407405</v>
      </c>
      <c r="B124" s="115" t="s">
        <v>354</v>
      </c>
      <c r="C124" s="114">
        <v>45867.356817129628</v>
      </c>
      <c r="D124" s="116">
        <v>4381.0600000000004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45867.356782407405</v>
      </c>
      <c r="B125" s="115" t="s">
        <v>611</v>
      </c>
      <c r="C125" s="114">
        <v>45867.356793981482</v>
      </c>
      <c r="D125" s="116">
        <v>4692.25</v>
      </c>
      <c r="E125" s="116"/>
      <c r="F125" s="115" t="s">
        <v>82</v>
      </c>
      <c r="G125" s="108" t="s">
        <v>13</v>
      </c>
      <c r="H125" s="115"/>
    </row>
    <row r="126" spans="1:8" x14ac:dyDescent="0.35">
      <c r="A126" s="114">
        <v>45867.356793981482</v>
      </c>
      <c r="B126" s="115" t="s">
        <v>140</v>
      </c>
      <c r="C126" s="114">
        <v>45867.356817129628</v>
      </c>
      <c r="D126" s="116">
        <v>5950.89</v>
      </c>
      <c r="E126" s="116"/>
      <c r="F126" s="115" t="s">
        <v>82</v>
      </c>
      <c r="G126" s="108" t="s">
        <v>13</v>
      </c>
      <c r="H126" s="115"/>
    </row>
    <row r="127" spans="1:8" x14ac:dyDescent="0.35">
      <c r="A127" s="114">
        <v>45867.356805555559</v>
      </c>
      <c r="B127" s="115" t="s">
        <v>250</v>
      </c>
      <c r="C127" s="114">
        <v>45867.356828703705</v>
      </c>
      <c r="D127" s="116">
        <v>5393.92</v>
      </c>
      <c r="E127" s="116"/>
      <c r="F127" s="115" t="s">
        <v>82</v>
      </c>
      <c r="G127" s="108" t="s">
        <v>13</v>
      </c>
      <c r="H127" s="115"/>
    </row>
    <row r="128" spans="1:8" x14ac:dyDescent="0.35">
      <c r="A128" s="114">
        <v>45867.356817129628</v>
      </c>
      <c r="B128" s="115" t="s">
        <v>259</v>
      </c>
      <c r="C128" s="114">
        <v>45867.356840277775</v>
      </c>
      <c r="D128" s="116">
        <v>3591.05</v>
      </c>
      <c r="E128" s="116"/>
      <c r="F128" s="115" t="s">
        <v>82</v>
      </c>
      <c r="G128" s="108" t="s">
        <v>13</v>
      </c>
      <c r="H128" s="115"/>
    </row>
    <row r="129" spans="1:8" x14ac:dyDescent="0.35">
      <c r="A129" s="114">
        <v>45867.356840277775</v>
      </c>
      <c r="B129" s="115" t="s">
        <v>120</v>
      </c>
      <c r="C129" s="114">
        <v>45867.356851851851</v>
      </c>
      <c r="D129" s="116">
        <v>5569.46</v>
      </c>
      <c r="E129" s="116"/>
      <c r="F129" s="115" t="s">
        <v>82</v>
      </c>
      <c r="G129" s="108" t="s">
        <v>13</v>
      </c>
      <c r="H129" s="115"/>
    </row>
    <row r="130" spans="1:8" x14ac:dyDescent="0.35">
      <c r="A130" s="114">
        <v>45867.356851851851</v>
      </c>
      <c r="B130" s="115" t="s">
        <v>128</v>
      </c>
      <c r="C130" s="114">
        <v>45867.356874999998</v>
      </c>
      <c r="D130" s="116">
        <v>2880.01</v>
      </c>
      <c r="E130" s="116"/>
      <c r="F130" s="115" t="s">
        <v>82</v>
      </c>
      <c r="G130" s="108" t="s">
        <v>13</v>
      </c>
      <c r="H130" s="115"/>
    </row>
    <row r="131" spans="1:8" x14ac:dyDescent="0.35">
      <c r="A131" s="114">
        <v>45867.356863425928</v>
      </c>
      <c r="B131" s="115" t="s">
        <v>776</v>
      </c>
      <c r="C131" s="114">
        <v>45867.356886574074</v>
      </c>
      <c r="D131" s="116">
        <v>2487.0100000000002</v>
      </c>
      <c r="E131" s="116"/>
      <c r="F131" s="115" t="s">
        <v>82</v>
      </c>
      <c r="G131" s="108" t="s">
        <v>13</v>
      </c>
      <c r="H131" s="115"/>
    </row>
    <row r="132" spans="1:8" x14ac:dyDescent="0.35">
      <c r="A132" s="114">
        <v>45867.356863425928</v>
      </c>
      <c r="B132" s="115" t="s">
        <v>124</v>
      </c>
      <c r="C132" s="114">
        <v>45867.356874999998</v>
      </c>
      <c r="D132" s="116">
        <v>4534.3500000000004</v>
      </c>
      <c r="E132" s="116"/>
      <c r="F132" s="115" t="s">
        <v>82</v>
      </c>
      <c r="G132" s="108" t="s">
        <v>13</v>
      </c>
      <c r="H132" s="115"/>
    </row>
    <row r="133" spans="1:8" x14ac:dyDescent="0.35">
      <c r="A133" s="114">
        <v>45867.356874999998</v>
      </c>
      <c r="B133" s="115" t="s">
        <v>261</v>
      </c>
      <c r="C133" s="114">
        <v>45867.356898148151</v>
      </c>
      <c r="D133" s="116">
        <v>5946.22</v>
      </c>
      <c r="E133" s="116"/>
      <c r="F133" s="115" t="s">
        <v>82</v>
      </c>
      <c r="G133" s="108" t="s">
        <v>13</v>
      </c>
      <c r="H133" s="115"/>
    </row>
    <row r="134" spans="1:8" x14ac:dyDescent="0.35">
      <c r="A134" s="114">
        <v>45867.356886574074</v>
      </c>
      <c r="B134" s="115" t="s">
        <v>544</v>
      </c>
      <c r="C134" s="114">
        <v>45867.356898148151</v>
      </c>
      <c r="D134" s="116">
        <v>4288.03</v>
      </c>
      <c r="E134" s="116"/>
      <c r="F134" s="115" t="s">
        <v>82</v>
      </c>
      <c r="G134" s="108" t="s">
        <v>13</v>
      </c>
      <c r="H134" s="115"/>
    </row>
    <row r="135" spans="1:8" x14ac:dyDescent="0.35">
      <c r="A135" s="114">
        <v>45867.356909722221</v>
      </c>
      <c r="B135" s="115" t="s">
        <v>252</v>
      </c>
      <c r="C135" s="114">
        <v>45867.356921296298</v>
      </c>
      <c r="D135" s="116">
        <v>6056.02</v>
      </c>
      <c r="E135" s="116"/>
      <c r="F135" s="115" t="s">
        <v>82</v>
      </c>
      <c r="G135" s="108" t="s">
        <v>13</v>
      </c>
      <c r="H135" s="115"/>
    </row>
    <row r="136" spans="1:8" x14ac:dyDescent="0.35">
      <c r="A136" s="114">
        <v>45867.356909722221</v>
      </c>
      <c r="B136" s="115" t="s">
        <v>777</v>
      </c>
      <c r="C136" s="114">
        <v>45867.356921296298</v>
      </c>
      <c r="D136" s="116">
        <v>4846</v>
      </c>
      <c r="E136" s="116"/>
      <c r="F136" s="115" t="s">
        <v>82</v>
      </c>
      <c r="G136" s="108" t="s">
        <v>13</v>
      </c>
      <c r="H136" s="115"/>
    </row>
    <row r="137" spans="1:8" x14ac:dyDescent="0.35">
      <c r="A137" s="114">
        <v>45867.356921296298</v>
      </c>
      <c r="B137" s="115" t="s">
        <v>255</v>
      </c>
      <c r="C137" s="114">
        <v>45867.356932870367</v>
      </c>
      <c r="D137" s="116">
        <v>4354.01</v>
      </c>
      <c r="E137" s="116"/>
      <c r="F137" s="115" t="s">
        <v>82</v>
      </c>
      <c r="G137" s="108" t="s">
        <v>13</v>
      </c>
      <c r="H137" s="115"/>
    </row>
    <row r="138" spans="1:8" x14ac:dyDescent="0.35">
      <c r="A138" s="114">
        <v>45867.356932870367</v>
      </c>
      <c r="B138" s="115" t="s">
        <v>257</v>
      </c>
      <c r="C138" s="114">
        <v>45867.356956018521</v>
      </c>
      <c r="D138" s="116">
        <v>4577.58</v>
      </c>
      <c r="E138" s="116"/>
      <c r="F138" s="115" t="s">
        <v>82</v>
      </c>
      <c r="G138" s="108" t="s">
        <v>13</v>
      </c>
      <c r="H138" s="115"/>
    </row>
    <row r="139" spans="1:8" x14ac:dyDescent="0.35">
      <c r="A139" s="114">
        <v>45867.356944444444</v>
      </c>
      <c r="B139" s="115" t="s">
        <v>288</v>
      </c>
      <c r="C139" s="114">
        <v>45867.356956018521</v>
      </c>
      <c r="D139" s="116">
        <v>4236.51</v>
      </c>
      <c r="E139" s="116"/>
      <c r="F139" s="115" t="s">
        <v>82</v>
      </c>
      <c r="G139" s="108" t="s">
        <v>13</v>
      </c>
      <c r="H139" s="115"/>
    </row>
    <row r="140" spans="1:8" x14ac:dyDescent="0.35">
      <c r="A140" s="114">
        <v>45867.356956018521</v>
      </c>
      <c r="B140" s="115" t="s">
        <v>373</v>
      </c>
      <c r="C140" s="114">
        <v>45867.356979166667</v>
      </c>
      <c r="D140" s="116">
        <v>5371.19</v>
      </c>
      <c r="E140" s="116"/>
      <c r="F140" s="115" t="s">
        <v>82</v>
      </c>
      <c r="G140" s="108" t="s">
        <v>13</v>
      </c>
      <c r="H140" s="115"/>
    </row>
    <row r="141" spans="1:8" x14ac:dyDescent="0.35">
      <c r="A141" s="114">
        <v>45867.35696759259</v>
      </c>
      <c r="B141" s="115" t="s">
        <v>367</v>
      </c>
      <c r="C141" s="114">
        <v>45867.356990740744</v>
      </c>
      <c r="D141" s="116">
        <v>5106.8100000000004</v>
      </c>
      <c r="E141" s="116"/>
      <c r="F141" s="115" t="s">
        <v>82</v>
      </c>
      <c r="G141" s="108" t="s">
        <v>13</v>
      </c>
      <c r="H141" s="115"/>
    </row>
    <row r="142" spans="1:8" x14ac:dyDescent="0.35">
      <c r="A142" s="114">
        <v>45867.35696759259</v>
      </c>
      <c r="B142" s="115" t="s">
        <v>457</v>
      </c>
      <c r="C142" s="114">
        <v>45867.356979166667</v>
      </c>
      <c r="D142" s="116">
        <v>5890.84</v>
      </c>
      <c r="E142" s="116"/>
      <c r="F142" s="115" t="s">
        <v>82</v>
      </c>
      <c r="G142" s="108" t="s">
        <v>13</v>
      </c>
      <c r="H142" s="115"/>
    </row>
    <row r="143" spans="1:8" x14ac:dyDescent="0.35">
      <c r="A143" s="114">
        <v>45867.356979166667</v>
      </c>
      <c r="B143" s="115" t="s">
        <v>126</v>
      </c>
      <c r="C143" s="114">
        <v>45867.357002314813</v>
      </c>
      <c r="D143" s="116">
        <v>4872.57</v>
      </c>
      <c r="E143" s="116"/>
      <c r="F143" s="115" t="s">
        <v>82</v>
      </c>
      <c r="G143" s="108" t="s">
        <v>13</v>
      </c>
      <c r="H143" s="115"/>
    </row>
    <row r="144" spans="1:8" x14ac:dyDescent="0.35">
      <c r="A144" s="114">
        <v>45867.356979166667</v>
      </c>
      <c r="B144" s="115" t="s">
        <v>262</v>
      </c>
      <c r="C144" s="114">
        <v>45867.356990740744</v>
      </c>
      <c r="D144" s="116">
        <v>4405.83</v>
      </c>
      <c r="E144" s="116"/>
      <c r="F144" s="115" t="s">
        <v>82</v>
      </c>
      <c r="G144" s="108" t="s">
        <v>13</v>
      </c>
      <c r="H144" s="115"/>
    </row>
    <row r="145" spans="1:8" x14ac:dyDescent="0.35">
      <c r="A145" s="114">
        <v>45867.356990740744</v>
      </c>
      <c r="B145" s="115" t="s">
        <v>243</v>
      </c>
      <c r="C145" s="114">
        <v>45867.35701388889</v>
      </c>
      <c r="D145" s="116">
        <v>5886.01</v>
      </c>
      <c r="E145" s="116"/>
      <c r="F145" s="115" t="s">
        <v>82</v>
      </c>
      <c r="G145" s="108" t="s">
        <v>13</v>
      </c>
      <c r="H145" s="115"/>
    </row>
    <row r="146" spans="1:8" x14ac:dyDescent="0.35">
      <c r="A146" s="114">
        <v>45867.356990740744</v>
      </c>
      <c r="B146" s="115" t="s">
        <v>474</v>
      </c>
      <c r="C146" s="114">
        <v>45867.35701388889</v>
      </c>
      <c r="D146" s="116">
        <v>4831.22</v>
      </c>
      <c r="E146" s="116"/>
      <c r="F146" s="115" t="s">
        <v>82</v>
      </c>
      <c r="G146" s="108" t="s">
        <v>13</v>
      </c>
      <c r="H146" s="115"/>
    </row>
    <row r="147" spans="1:8" x14ac:dyDescent="0.35">
      <c r="A147" s="114">
        <v>45867.357002314813</v>
      </c>
      <c r="B147" s="115" t="s">
        <v>251</v>
      </c>
      <c r="C147" s="114">
        <v>45867.357025462959</v>
      </c>
      <c r="D147" s="116">
        <v>5396.01</v>
      </c>
      <c r="E147" s="116"/>
      <c r="F147" s="115" t="s">
        <v>82</v>
      </c>
      <c r="G147" s="108" t="s">
        <v>13</v>
      </c>
      <c r="H147" s="115"/>
    </row>
    <row r="148" spans="1:8" x14ac:dyDescent="0.35">
      <c r="A148" s="114">
        <v>45867.357002314813</v>
      </c>
      <c r="B148" s="115" t="s">
        <v>132</v>
      </c>
      <c r="C148" s="114">
        <v>45867.35701388889</v>
      </c>
      <c r="D148" s="116">
        <v>4765.32</v>
      </c>
      <c r="E148" s="116"/>
      <c r="F148" s="115" t="s">
        <v>82</v>
      </c>
      <c r="G148" s="108" t="s">
        <v>13</v>
      </c>
      <c r="H148" s="115"/>
    </row>
    <row r="149" spans="1:8" x14ac:dyDescent="0.35">
      <c r="A149" s="114">
        <v>45867.35701388889</v>
      </c>
      <c r="B149" s="115" t="s">
        <v>248</v>
      </c>
      <c r="C149" s="114">
        <v>45867.357025462959</v>
      </c>
      <c r="D149" s="116">
        <v>4225.57</v>
      </c>
      <c r="E149" s="116"/>
      <c r="F149" s="115" t="s">
        <v>82</v>
      </c>
      <c r="G149" s="108" t="s">
        <v>13</v>
      </c>
      <c r="H149" s="115"/>
    </row>
    <row r="150" spans="1:8" x14ac:dyDescent="0.35">
      <c r="A150" s="114">
        <v>45867.35701388889</v>
      </c>
      <c r="B150" s="115" t="s">
        <v>613</v>
      </c>
      <c r="C150" s="114">
        <v>45867.357037037036</v>
      </c>
      <c r="D150" s="116">
        <v>3999.38</v>
      </c>
      <c r="E150" s="116"/>
      <c r="F150" s="115" t="s">
        <v>82</v>
      </c>
      <c r="G150" s="108" t="s">
        <v>13</v>
      </c>
      <c r="H150" s="115"/>
    </row>
    <row r="151" spans="1:8" x14ac:dyDescent="0.35">
      <c r="A151" s="114">
        <v>45867.357025462959</v>
      </c>
      <c r="B151" s="115" t="s">
        <v>244</v>
      </c>
      <c r="C151" s="114">
        <v>45867.357048611113</v>
      </c>
      <c r="D151" s="116">
        <v>4490.8599999999997</v>
      </c>
      <c r="E151" s="116"/>
      <c r="F151" s="115" t="s">
        <v>82</v>
      </c>
      <c r="G151" s="108" t="s">
        <v>13</v>
      </c>
      <c r="H151" s="115"/>
    </row>
    <row r="152" spans="1:8" x14ac:dyDescent="0.35">
      <c r="A152" s="114">
        <v>45867.357025462959</v>
      </c>
      <c r="B152" s="115" t="s">
        <v>778</v>
      </c>
      <c r="C152" s="114">
        <v>45867.357037037036</v>
      </c>
      <c r="D152" s="116">
        <v>5358.13</v>
      </c>
      <c r="E152" s="116"/>
      <c r="F152" s="115" t="s">
        <v>82</v>
      </c>
      <c r="G152" s="108" t="s">
        <v>13</v>
      </c>
      <c r="H152" s="115"/>
    </row>
    <row r="153" spans="1:8" x14ac:dyDescent="0.35">
      <c r="A153" s="114">
        <v>45867.357037037036</v>
      </c>
      <c r="B153" s="115" t="s">
        <v>134</v>
      </c>
      <c r="C153" s="114">
        <v>45867.357048611113</v>
      </c>
      <c r="D153" s="116">
        <v>4687.3900000000003</v>
      </c>
      <c r="E153" s="116"/>
      <c r="F153" s="115" t="s">
        <v>82</v>
      </c>
      <c r="G153" s="108" t="s">
        <v>13</v>
      </c>
      <c r="H153" s="115"/>
    </row>
    <row r="154" spans="1:8" x14ac:dyDescent="0.35">
      <c r="A154" s="114">
        <v>45867.357037037036</v>
      </c>
      <c r="B154" s="115" t="s">
        <v>94</v>
      </c>
      <c r="C154" s="114">
        <v>45867.357060185182</v>
      </c>
      <c r="D154" s="116">
        <v>4036.44</v>
      </c>
      <c r="E154" s="116"/>
      <c r="F154" s="115" t="s">
        <v>82</v>
      </c>
      <c r="G154" s="108" t="s">
        <v>13</v>
      </c>
      <c r="H154" s="115"/>
    </row>
    <row r="155" spans="1:8" x14ac:dyDescent="0.35">
      <c r="A155" s="114">
        <v>45867.357048611113</v>
      </c>
      <c r="B155" s="115" t="s">
        <v>260</v>
      </c>
      <c r="C155" s="114">
        <v>45867.357071759259</v>
      </c>
      <c r="D155" s="116">
        <v>4808.8100000000004</v>
      </c>
      <c r="E155" s="116"/>
      <c r="F155" s="115" t="s">
        <v>82</v>
      </c>
      <c r="G155" s="108" t="s">
        <v>13</v>
      </c>
      <c r="H155" s="115"/>
    </row>
    <row r="156" spans="1:8" x14ac:dyDescent="0.35">
      <c r="A156" s="114">
        <v>45867.357048611113</v>
      </c>
      <c r="B156" s="115" t="s">
        <v>122</v>
      </c>
      <c r="C156" s="114">
        <v>45867.357060185182</v>
      </c>
      <c r="D156" s="116">
        <v>4762.7700000000004</v>
      </c>
      <c r="E156" s="116"/>
      <c r="F156" s="115" t="s">
        <v>82</v>
      </c>
      <c r="G156" s="108" t="s">
        <v>13</v>
      </c>
      <c r="H156" s="115"/>
    </row>
    <row r="157" spans="1:8" x14ac:dyDescent="0.35">
      <c r="A157" s="114">
        <v>45867.357060185182</v>
      </c>
      <c r="B157" s="115" t="s">
        <v>118</v>
      </c>
      <c r="C157" s="114">
        <v>45867.357083333336</v>
      </c>
      <c r="D157" s="116">
        <v>4501.22</v>
      </c>
      <c r="E157" s="116"/>
      <c r="F157" s="115" t="s">
        <v>82</v>
      </c>
      <c r="G157" s="108" t="s">
        <v>13</v>
      </c>
      <c r="H157" s="115"/>
    </row>
    <row r="158" spans="1:8" x14ac:dyDescent="0.35">
      <c r="A158" s="114">
        <v>45867.357071759259</v>
      </c>
      <c r="B158" s="115" t="s">
        <v>246</v>
      </c>
      <c r="C158" s="114">
        <v>45867.357083333336</v>
      </c>
      <c r="D158" s="116">
        <v>4682.8999999999996</v>
      </c>
      <c r="E158" s="116"/>
      <c r="F158" s="115" t="s">
        <v>82</v>
      </c>
      <c r="G158" s="108" t="s">
        <v>13</v>
      </c>
      <c r="H158" s="115"/>
    </row>
    <row r="159" spans="1:8" x14ac:dyDescent="0.35">
      <c r="A159" s="114">
        <v>45867.357083333336</v>
      </c>
      <c r="B159" s="115" t="s">
        <v>258</v>
      </c>
      <c r="C159" s="114">
        <v>45867.357094907406</v>
      </c>
      <c r="D159" s="116">
        <v>3140.01</v>
      </c>
      <c r="E159" s="116"/>
      <c r="F159" s="115" t="s">
        <v>82</v>
      </c>
      <c r="G159" s="108" t="s">
        <v>13</v>
      </c>
      <c r="H159" s="115"/>
    </row>
    <row r="160" spans="1:8" x14ac:dyDescent="0.35">
      <c r="A160" s="114">
        <v>45867.357094907406</v>
      </c>
      <c r="B160" s="115" t="s">
        <v>612</v>
      </c>
      <c r="C160" s="114">
        <v>45867.357118055559</v>
      </c>
      <c r="D160" s="116">
        <v>4373.62</v>
      </c>
      <c r="E160" s="116"/>
      <c r="F160" s="115" t="s">
        <v>82</v>
      </c>
      <c r="G160" s="108" t="s">
        <v>13</v>
      </c>
      <c r="H160" s="115"/>
    </row>
    <row r="161" spans="1:8" x14ac:dyDescent="0.35">
      <c r="A161" s="103">
        <v>45867.491307870368</v>
      </c>
      <c r="B161" s="15" t="s">
        <v>88</v>
      </c>
      <c r="C161" s="103">
        <v>45867.491307870368</v>
      </c>
      <c r="D161" s="104">
        <v>0.44</v>
      </c>
      <c r="E161" s="104"/>
      <c r="F161" s="80" t="s">
        <v>145</v>
      </c>
      <c r="G161" s="105" t="s">
        <v>8</v>
      </c>
      <c r="H161" s="15"/>
    </row>
    <row r="162" spans="1:8" x14ac:dyDescent="0.35">
      <c r="A162" s="109">
        <v>45867.557210648149</v>
      </c>
      <c r="B162" s="19" t="s">
        <v>85</v>
      </c>
      <c r="C162" s="109">
        <v>45867.557210648149</v>
      </c>
      <c r="D162" s="110"/>
      <c r="E162" s="110">
        <v>9180</v>
      </c>
      <c r="F162" s="19" t="s">
        <v>779</v>
      </c>
      <c r="G162" s="19" t="s">
        <v>9</v>
      </c>
      <c r="H162" s="19"/>
    </row>
    <row r="163" spans="1:8" x14ac:dyDescent="0.35">
      <c r="A163" s="109">
        <v>45867.557708333334</v>
      </c>
      <c r="B163" s="19" t="s">
        <v>85</v>
      </c>
      <c r="C163" s="109">
        <v>45867.557708333334</v>
      </c>
      <c r="D163" s="110"/>
      <c r="E163" s="110">
        <v>11550</v>
      </c>
      <c r="F163" s="19" t="s">
        <v>780</v>
      </c>
      <c r="G163" s="19" t="s">
        <v>9</v>
      </c>
      <c r="H163" s="19"/>
    </row>
    <row r="164" spans="1:8" x14ac:dyDescent="0.35">
      <c r="A164" s="109">
        <v>45868.126597222225</v>
      </c>
      <c r="B164" s="19" t="s">
        <v>715</v>
      </c>
      <c r="C164" s="109">
        <v>45868.126597222225</v>
      </c>
      <c r="D164" s="110"/>
      <c r="E164" s="110">
        <v>26729.68</v>
      </c>
      <c r="F164" s="19" t="s">
        <v>781</v>
      </c>
      <c r="G164" s="19" t="s">
        <v>9</v>
      </c>
      <c r="H164" s="19"/>
    </row>
    <row r="165" spans="1:8" x14ac:dyDescent="0.35">
      <c r="A165" s="109">
        <v>45868.581145833334</v>
      </c>
      <c r="B165" s="19" t="s">
        <v>157</v>
      </c>
      <c r="C165" s="109">
        <v>45868.581145833334</v>
      </c>
      <c r="D165" s="110"/>
      <c r="E165" s="110">
        <v>11628</v>
      </c>
      <c r="F165" s="19" t="s">
        <v>782</v>
      </c>
      <c r="G165" s="19" t="s">
        <v>9</v>
      </c>
      <c r="H165" s="19"/>
    </row>
    <row r="166" spans="1:8" x14ac:dyDescent="0.35">
      <c r="A166" s="109">
        <v>45868.587997685187</v>
      </c>
      <c r="B166" s="19" t="s">
        <v>302</v>
      </c>
      <c r="C166" s="109">
        <v>45868.587997685187</v>
      </c>
      <c r="D166" s="110"/>
      <c r="E166" s="110">
        <v>13920</v>
      </c>
      <c r="F166" s="19" t="s">
        <v>783</v>
      </c>
      <c r="G166" s="19" t="s">
        <v>9</v>
      </c>
      <c r="H166" s="19"/>
    </row>
    <row r="167" spans="1:8" x14ac:dyDescent="0.35">
      <c r="A167" s="109">
        <v>45869.000613425924</v>
      </c>
      <c r="B167" s="19" t="s">
        <v>240</v>
      </c>
      <c r="C167" s="109">
        <v>45869.000613425924</v>
      </c>
      <c r="D167" s="110"/>
      <c r="E167" s="110">
        <v>10080</v>
      </c>
      <c r="F167" s="19" t="s">
        <v>784</v>
      </c>
      <c r="G167" s="19" t="s">
        <v>9</v>
      </c>
      <c r="H167" s="19"/>
    </row>
    <row r="168" spans="1:8" x14ac:dyDescent="0.35">
      <c r="A168" s="109">
        <v>45869.285324074073</v>
      </c>
      <c r="B168" s="19" t="s">
        <v>275</v>
      </c>
      <c r="C168" s="109">
        <v>45869.285324074073</v>
      </c>
      <c r="D168" s="110"/>
      <c r="E168" s="110">
        <v>12240</v>
      </c>
      <c r="F168" s="19" t="s">
        <v>785</v>
      </c>
      <c r="G168" s="19" t="s">
        <v>9</v>
      </c>
      <c r="H168" s="19"/>
    </row>
    <row r="169" spans="1:8" x14ac:dyDescent="0.35">
      <c r="A169" s="109">
        <v>45869.41642361111</v>
      </c>
      <c r="B169" s="19" t="s">
        <v>291</v>
      </c>
      <c r="C169" s="109">
        <v>45869.41642361111</v>
      </c>
      <c r="D169" s="110"/>
      <c r="E169" s="110">
        <v>16644</v>
      </c>
      <c r="F169" s="19" t="s">
        <v>786</v>
      </c>
      <c r="G169" s="19" t="s">
        <v>9</v>
      </c>
      <c r="H169" s="19"/>
    </row>
    <row r="170" spans="1:8" x14ac:dyDescent="0.35">
      <c r="A170" s="109">
        <v>45869.442384259259</v>
      </c>
      <c r="B170" s="19" t="s">
        <v>387</v>
      </c>
      <c r="C170" s="109">
        <v>45869.442407407405</v>
      </c>
      <c r="D170" s="110"/>
      <c r="E170" s="110">
        <v>2400</v>
      </c>
      <c r="F170" s="19" t="s">
        <v>787</v>
      </c>
      <c r="G170" s="19" t="s">
        <v>9</v>
      </c>
      <c r="H170" s="19"/>
    </row>
    <row r="171" spans="1:8" x14ac:dyDescent="0.35">
      <c r="A171" s="109">
        <v>45869.445486111108</v>
      </c>
      <c r="B171" s="19" t="s">
        <v>387</v>
      </c>
      <c r="C171" s="109">
        <v>45869.445509259262</v>
      </c>
      <c r="D171" s="110"/>
      <c r="E171" s="110">
        <v>7560</v>
      </c>
      <c r="F171" s="19" t="s">
        <v>788</v>
      </c>
      <c r="G171" s="19" t="s">
        <v>9</v>
      </c>
      <c r="H171" s="19"/>
    </row>
    <row r="172" spans="1:8" x14ac:dyDescent="0.35">
      <c r="A172" s="114">
        <v>45869.453506944446</v>
      </c>
      <c r="B172" s="115" t="s">
        <v>556</v>
      </c>
      <c r="C172" s="114">
        <v>45869.453518518516</v>
      </c>
      <c r="D172" s="116">
        <v>355.31</v>
      </c>
      <c r="E172" s="116"/>
      <c r="F172" s="115" t="s">
        <v>545</v>
      </c>
      <c r="G172" s="108" t="s">
        <v>61</v>
      </c>
      <c r="H172" s="115"/>
    </row>
    <row r="173" spans="1:8" x14ac:dyDescent="0.35">
      <c r="A173" s="114">
        <v>45869.45349537037</v>
      </c>
      <c r="B173" s="115" t="s">
        <v>641</v>
      </c>
      <c r="C173" s="114">
        <v>45869.453518518516</v>
      </c>
      <c r="D173" s="116">
        <v>513.70000000000005</v>
      </c>
      <c r="E173" s="116"/>
      <c r="F173" s="115" t="s">
        <v>612</v>
      </c>
      <c r="G173" s="108" t="s">
        <v>61</v>
      </c>
      <c r="H173" s="115"/>
    </row>
    <row r="174" spans="1:8" x14ac:dyDescent="0.35">
      <c r="A174" s="114">
        <v>45869.453530092593</v>
      </c>
      <c r="B174" s="115" t="s">
        <v>557</v>
      </c>
      <c r="C174" s="114">
        <v>45869.453541666669</v>
      </c>
      <c r="D174" s="116">
        <v>296.35000000000002</v>
      </c>
      <c r="E174" s="116"/>
      <c r="F174" s="115" t="s">
        <v>558</v>
      </c>
      <c r="G174" s="108" t="s">
        <v>61</v>
      </c>
      <c r="H174" s="115"/>
    </row>
    <row r="175" spans="1:8" x14ac:dyDescent="0.35">
      <c r="A175" s="114">
        <v>45869.453518518516</v>
      </c>
      <c r="B175" s="115" t="s">
        <v>640</v>
      </c>
      <c r="C175" s="114">
        <v>45869.453541666669</v>
      </c>
      <c r="D175" s="116">
        <v>671.2</v>
      </c>
      <c r="E175" s="116"/>
      <c r="F175" s="115" t="s">
        <v>613</v>
      </c>
      <c r="G175" s="108" t="s">
        <v>61</v>
      </c>
      <c r="H175" s="115"/>
    </row>
    <row r="176" spans="1:8" x14ac:dyDescent="0.35">
      <c r="A176" s="114">
        <v>45869.453506944446</v>
      </c>
      <c r="B176" s="115" t="s">
        <v>486</v>
      </c>
      <c r="C176" s="114">
        <v>45869.453541666669</v>
      </c>
      <c r="D176" s="116">
        <v>668.48</v>
      </c>
      <c r="E176" s="116"/>
      <c r="F176" s="115" t="s">
        <v>487</v>
      </c>
      <c r="G176" s="108" t="s">
        <v>61</v>
      </c>
      <c r="H176" s="115"/>
    </row>
    <row r="177" spans="1:8" x14ac:dyDescent="0.35">
      <c r="A177" s="114">
        <v>45869.453541666669</v>
      </c>
      <c r="B177" s="115" t="s">
        <v>390</v>
      </c>
      <c r="C177" s="114">
        <v>45869.453576388885</v>
      </c>
      <c r="D177" s="116">
        <v>713.87</v>
      </c>
      <c r="E177" s="116"/>
      <c r="F177" s="115" t="s">
        <v>373</v>
      </c>
      <c r="G177" s="108" t="s">
        <v>61</v>
      </c>
      <c r="H177" s="115"/>
    </row>
    <row r="178" spans="1:8" x14ac:dyDescent="0.35">
      <c r="A178" s="114">
        <v>45869.453553240739</v>
      </c>
      <c r="B178" s="115" t="s">
        <v>385</v>
      </c>
      <c r="C178" s="114">
        <v>45869.453587962962</v>
      </c>
      <c r="D178" s="116">
        <v>264.56</v>
      </c>
      <c r="E178" s="116"/>
      <c r="F178" s="115" t="s">
        <v>372</v>
      </c>
      <c r="G178" s="108" t="s">
        <v>61</v>
      </c>
      <c r="H178" s="115"/>
    </row>
    <row r="179" spans="1:8" x14ac:dyDescent="0.35">
      <c r="A179" s="114">
        <v>45869.453587962962</v>
      </c>
      <c r="B179" s="115" t="s">
        <v>109</v>
      </c>
      <c r="C179" s="114">
        <v>45869.453599537039</v>
      </c>
      <c r="D179" s="116">
        <v>703.12</v>
      </c>
      <c r="E179" s="116"/>
      <c r="F179" s="115" t="s">
        <v>110</v>
      </c>
      <c r="G179" s="108" t="s">
        <v>61</v>
      </c>
      <c r="H179" s="115"/>
    </row>
    <row r="180" spans="1:8" x14ac:dyDescent="0.35">
      <c r="A180" s="114">
        <v>45869.453576388885</v>
      </c>
      <c r="B180" s="115" t="s">
        <v>312</v>
      </c>
      <c r="C180" s="114">
        <v>45869.453599537039</v>
      </c>
      <c r="D180" s="116">
        <v>414.16</v>
      </c>
      <c r="E180" s="116"/>
      <c r="F180" s="115" t="s">
        <v>251</v>
      </c>
      <c r="G180" s="108" t="s">
        <v>61</v>
      </c>
      <c r="H180" s="115"/>
    </row>
    <row r="181" spans="1:8" x14ac:dyDescent="0.35">
      <c r="A181" s="114">
        <v>45869.453564814816</v>
      </c>
      <c r="B181" s="115" t="s">
        <v>353</v>
      </c>
      <c r="C181" s="114">
        <v>45869.453599537039</v>
      </c>
      <c r="D181" s="116">
        <v>314.2</v>
      </c>
      <c r="E181" s="116"/>
      <c r="F181" s="115" t="s">
        <v>354</v>
      </c>
      <c r="G181" s="108" t="s">
        <v>61</v>
      </c>
      <c r="H181" s="115"/>
    </row>
    <row r="182" spans="1:8" x14ac:dyDescent="0.35">
      <c r="A182" s="114">
        <v>45869.453599537039</v>
      </c>
      <c r="B182" s="115" t="s">
        <v>131</v>
      </c>
      <c r="C182" s="114">
        <v>45869.453611111108</v>
      </c>
      <c r="D182" s="116">
        <v>397.02</v>
      </c>
      <c r="E182" s="116"/>
      <c r="F182" s="115" t="s">
        <v>132</v>
      </c>
      <c r="G182" s="108" t="s">
        <v>61</v>
      </c>
      <c r="H182" s="115"/>
    </row>
    <row r="183" spans="1:8" x14ac:dyDescent="0.35">
      <c r="A183" s="114">
        <v>45869.453611111108</v>
      </c>
      <c r="B183" s="115" t="s">
        <v>135</v>
      </c>
      <c r="C183" s="114">
        <v>45869.453622685185</v>
      </c>
      <c r="D183" s="116">
        <v>292.60000000000002</v>
      </c>
      <c r="E183" s="116"/>
      <c r="F183" s="115" t="s">
        <v>136</v>
      </c>
      <c r="G183" s="108" t="s">
        <v>61</v>
      </c>
      <c r="H183" s="115"/>
    </row>
    <row r="184" spans="1:8" x14ac:dyDescent="0.35">
      <c r="A184" s="114">
        <v>45869.453611111108</v>
      </c>
      <c r="B184" s="115" t="s">
        <v>103</v>
      </c>
      <c r="C184" s="114">
        <v>45869.453622685185</v>
      </c>
      <c r="D184" s="116">
        <v>414.16</v>
      </c>
      <c r="E184" s="116"/>
      <c r="F184" s="115" t="s">
        <v>104</v>
      </c>
      <c r="G184" s="108" t="s">
        <v>61</v>
      </c>
      <c r="H184" s="115"/>
    </row>
    <row r="185" spans="1:8" x14ac:dyDescent="0.35">
      <c r="A185" s="114">
        <v>45869.453634259262</v>
      </c>
      <c r="B185" s="115" t="s">
        <v>127</v>
      </c>
      <c r="C185" s="114">
        <v>45869.453645833331</v>
      </c>
      <c r="D185" s="116">
        <v>335.62</v>
      </c>
      <c r="E185" s="116"/>
      <c r="F185" s="115" t="s">
        <v>128</v>
      </c>
      <c r="G185" s="108" t="s">
        <v>61</v>
      </c>
      <c r="H185" s="115"/>
    </row>
    <row r="186" spans="1:8" x14ac:dyDescent="0.35">
      <c r="A186" s="114">
        <v>45869.453645833331</v>
      </c>
      <c r="B186" s="115" t="s">
        <v>129</v>
      </c>
      <c r="C186" s="114">
        <v>45869.453668981485</v>
      </c>
      <c r="D186" s="116">
        <v>501.88</v>
      </c>
      <c r="E186" s="116"/>
      <c r="F186" s="115" t="s">
        <v>130</v>
      </c>
      <c r="G186" s="108" t="s">
        <v>61</v>
      </c>
      <c r="H186" s="115"/>
    </row>
    <row r="187" spans="1:8" x14ac:dyDescent="0.35">
      <c r="A187" s="114">
        <v>45869.453668981485</v>
      </c>
      <c r="B187" s="115" t="s">
        <v>93</v>
      </c>
      <c r="C187" s="114">
        <v>45869.453680555554</v>
      </c>
      <c r="D187" s="116">
        <v>328.89</v>
      </c>
      <c r="E187" s="116"/>
      <c r="F187" s="115" t="s">
        <v>94</v>
      </c>
      <c r="G187" s="108" t="s">
        <v>61</v>
      </c>
      <c r="H187" s="115"/>
    </row>
    <row r="188" spans="1:8" x14ac:dyDescent="0.35">
      <c r="A188" s="114">
        <v>45869.453692129631</v>
      </c>
      <c r="B188" s="115" t="s">
        <v>133</v>
      </c>
      <c r="C188" s="114">
        <v>45869.453703703701</v>
      </c>
      <c r="D188" s="116">
        <v>616.79999999999995</v>
      </c>
      <c r="E188" s="116"/>
      <c r="F188" s="115" t="s">
        <v>134</v>
      </c>
      <c r="G188" s="108" t="s">
        <v>61</v>
      </c>
      <c r="H188" s="115"/>
    </row>
    <row r="189" spans="1:8" x14ac:dyDescent="0.35">
      <c r="A189" s="114">
        <v>45869.453692129631</v>
      </c>
      <c r="B189" s="115" t="s">
        <v>117</v>
      </c>
      <c r="C189" s="114">
        <v>45869.453715277778</v>
      </c>
      <c r="D189" s="116">
        <v>492.7</v>
      </c>
      <c r="E189" s="116"/>
      <c r="F189" s="115" t="s">
        <v>118</v>
      </c>
      <c r="G189" s="108" t="s">
        <v>61</v>
      </c>
      <c r="H189" s="115"/>
    </row>
    <row r="190" spans="1:8" x14ac:dyDescent="0.35">
      <c r="A190" s="114">
        <v>45869.453703703701</v>
      </c>
      <c r="B190" s="115" t="s">
        <v>123</v>
      </c>
      <c r="C190" s="114">
        <v>45869.453726851854</v>
      </c>
      <c r="D190" s="116">
        <v>631.08000000000004</v>
      </c>
      <c r="E190" s="116"/>
      <c r="F190" s="115" t="s">
        <v>124</v>
      </c>
      <c r="G190" s="108" t="s">
        <v>61</v>
      </c>
      <c r="H190" s="115"/>
    </row>
    <row r="191" spans="1:8" x14ac:dyDescent="0.35">
      <c r="A191" s="114">
        <v>45869.453715277778</v>
      </c>
      <c r="B191" s="115" t="s">
        <v>113</v>
      </c>
      <c r="C191" s="114">
        <v>45869.453738425924</v>
      </c>
      <c r="D191" s="116">
        <v>199.34</v>
      </c>
      <c r="E191" s="116"/>
      <c r="F191" s="115" t="s">
        <v>114</v>
      </c>
      <c r="G191" s="108" t="s">
        <v>61</v>
      </c>
      <c r="H191" s="115"/>
    </row>
    <row r="192" spans="1:8" x14ac:dyDescent="0.35">
      <c r="A192" s="114">
        <v>45869.453738425924</v>
      </c>
      <c r="B192" s="115" t="s">
        <v>121</v>
      </c>
      <c r="C192" s="114">
        <v>45869.453761574077</v>
      </c>
      <c r="D192" s="116">
        <v>289.92</v>
      </c>
      <c r="E192" s="116"/>
      <c r="F192" s="115" t="s">
        <v>122</v>
      </c>
      <c r="G192" s="108" t="s">
        <v>61</v>
      </c>
      <c r="H192" s="115"/>
    </row>
    <row r="193" spans="1:8" x14ac:dyDescent="0.35">
      <c r="A193" s="114">
        <v>45869.453761574077</v>
      </c>
      <c r="B193" s="115" t="s">
        <v>139</v>
      </c>
      <c r="C193" s="114">
        <v>45869.453784722224</v>
      </c>
      <c r="D193" s="116">
        <v>227.66</v>
      </c>
      <c r="E193" s="116"/>
      <c r="F193" s="115" t="s">
        <v>140</v>
      </c>
      <c r="G193" s="108" t="s">
        <v>61</v>
      </c>
      <c r="H193" s="115"/>
    </row>
    <row r="194" spans="1:8" x14ac:dyDescent="0.35">
      <c r="A194" s="114">
        <v>45869.453784722224</v>
      </c>
      <c r="B194" s="115" t="s">
        <v>119</v>
      </c>
      <c r="C194" s="114">
        <v>45869.45380787037</v>
      </c>
      <c r="D194" s="116">
        <v>643.04999999999995</v>
      </c>
      <c r="E194" s="116"/>
      <c r="F194" s="115" t="s">
        <v>120</v>
      </c>
      <c r="G194" s="108" t="s">
        <v>61</v>
      </c>
      <c r="H194" s="115"/>
    </row>
    <row r="195" spans="1:8" x14ac:dyDescent="0.35">
      <c r="A195" s="114">
        <v>45869.453796296293</v>
      </c>
      <c r="B195" s="115" t="s">
        <v>125</v>
      </c>
      <c r="C195" s="114">
        <v>45869.453819444447</v>
      </c>
      <c r="D195" s="116">
        <v>184.97</v>
      </c>
      <c r="E195" s="116"/>
      <c r="F195" s="115" t="s">
        <v>126</v>
      </c>
      <c r="G195" s="108" t="s">
        <v>61</v>
      </c>
      <c r="H195" s="115"/>
    </row>
    <row r="196" spans="1:8" x14ac:dyDescent="0.35">
      <c r="A196" s="114">
        <v>45869.453819444447</v>
      </c>
      <c r="B196" s="115" t="s">
        <v>789</v>
      </c>
      <c r="C196" s="114">
        <v>45869.453842592593</v>
      </c>
      <c r="D196" s="116">
        <v>64.48</v>
      </c>
      <c r="E196" s="116"/>
      <c r="F196" s="115" t="s">
        <v>790</v>
      </c>
      <c r="G196" s="108" t="s">
        <v>12</v>
      </c>
      <c r="H196" s="115"/>
    </row>
    <row r="197" spans="1:8" x14ac:dyDescent="0.35">
      <c r="A197" s="114">
        <v>45869.454328703701</v>
      </c>
      <c r="B197" s="115" t="s">
        <v>439</v>
      </c>
      <c r="C197" s="114">
        <v>45869.454351851855</v>
      </c>
      <c r="D197" s="116">
        <v>14.73</v>
      </c>
      <c r="E197" s="116"/>
      <c r="F197" s="115" t="s">
        <v>440</v>
      </c>
      <c r="G197" s="108" t="s">
        <v>72</v>
      </c>
      <c r="H197" s="115"/>
    </row>
    <row r="198" spans="1:8" x14ac:dyDescent="0.35">
      <c r="A198" s="109">
        <v>45869.732870370368</v>
      </c>
      <c r="B198" s="19" t="s">
        <v>549</v>
      </c>
      <c r="C198" s="109">
        <v>45869.732881944445</v>
      </c>
      <c r="D198" s="110"/>
      <c r="E198" s="110">
        <v>11400</v>
      </c>
      <c r="F198" s="19" t="s">
        <v>791</v>
      </c>
      <c r="G198" s="19" t="s">
        <v>9</v>
      </c>
      <c r="H198" s="19"/>
    </row>
    <row r="199" spans="1:8" x14ac:dyDescent="0.35">
      <c r="A199" s="109">
        <v>45869.734849537039</v>
      </c>
      <c r="B199" s="19" t="s">
        <v>549</v>
      </c>
      <c r="C199" s="109">
        <v>45869.734849537039</v>
      </c>
      <c r="D199" s="110"/>
      <c r="E199" s="110">
        <v>4200</v>
      </c>
      <c r="F199" s="19" t="s">
        <v>792</v>
      </c>
      <c r="G199" s="19" t="s">
        <v>9</v>
      </c>
      <c r="H199" s="19"/>
    </row>
    <row r="200" spans="1:8" x14ac:dyDescent="0.35">
      <c r="A200" s="109">
        <v>45869.737361111111</v>
      </c>
      <c r="B200" s="19" t="s">
        <v>549</v>
      </c>
      <c r="C200" s="109">
        <v>45869.737372685187</v>
      </c>
      <c r="D200" s="110"/>
      <c r="E200" s="110">
        <v>87.41</v>
      </c>
      <c r="F200" s="19" t="s">
        <v>793</v>
      </c>
      <c r="G200" s="19" t="s">
        <v>9</v>
      </c>
      <c r="H200" s="19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59"/>
  <sheetViews>
    <sheetView zoomScale="85" zoomScaleNormal="85" workbookViewId="0">
      <pane ySplit="1" topLeftCell="A119" activePane="bottomLeft" state="frozen"/>
      <selection pane="bottomLeft" activeCell="G125" sqref="G125:G127"/>
    </sheetView>
  </sheetViews>
  <sheetFormatPr baseColWidth="10" defaultColWidth="11.1796875" defaultRowHeight="14.5" x14ac:dyDescent="0.35"/>
  <cols>
    <col min="1" max="1" width="10.453125" bestFit="1" customWidth="1"/>
    <col min="2" max="2" width="31.26953125" bestFit="1" customWidth="1"/>
    <col min="3" max="3" width="10.81640625" style="24" bestFit="1" customWidth="1"/>
    <col min="4" max="4" width="12.54296875" bestFit="1" customWidth="1"/>
    <col min="5" max="5" width="11.54296875" bestFit="1" customWidth="1"/>
    <col min="6" max="6" width="77.6328125" bestFit="1" customWidth="1"/>
    <col min="7" max="7" width="17.453125" bestFit="1" customWidth="1"/>
    <col min="8" max="8" width="15.90625" bestFit="1" customWidth="1"/>
    <col min="9" max="9" width="37" bestFit="1" customWidth="1"/>
  </cols>
  <sheetData>
    <row r="1" spans="1:8" x14ac:dyDescent="0.35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109">
        <v>45870.137789351851</v>
      </c>
      <c r="B2" s="19" t="s">
        <v>469</v>
      </c>
      <c r="C2" s="109">
        <v>45870.137789351851</v>
      </c>
      <c r="D2" s="110"/>
      <c r="E2" s="110">
        <v>13920</v>
      </c>
      <c r="F2" s="19" t="s">
        <v>794</v>
      </c>
      <c r="G2" s="19" t="s">
        <v>9</v>
      </c>
      <c r="H2" s="19"/>
    </row>
    <row r="3" spans="1:8" x14ac:dyDescent="0.35">
      <c r="A3" s="109">
        <v>45870.138831018521</v>
      </c>
      <c r="B3" s="19" t="s">
        <v>298</v>
      </c>
      <c r="C3" s="109">
        <v>45870.138831018521</v>
      </c>
      <c r="D3" s="110"/>
      <c r="E3" s="110">
        <v>13200</v>
      </c>
      <c r="F3" s="19" t="s">
        <v>795</v>
      </c>
      <c r="G3" s="19" t="s">
        <v>9</v>
      </c>
      <c r="H3" s="19"/>
    </row>
    <row r="4" spans="1:8" x14ac:dyDescent="0.35">
      <c r="A4" s="103">
        <v>45870.247685185182</v>
      </c>
      <c r="B4" s="15" t="s">
        <v>300</v>
      </c>
      <c r="C4" s="103">
        <v>45870.247685185182</v>
      </c>
      <c r="D4" s="104">
        <v>470.45</v>
      </c>
      <c r="E4" s="104"/>
      <c r="F4" s="80" t="s">
        <v>796</v>
      </c>
      <c r="G4" s="105" t="s">
        <v>24</v>
      </c>
      <c r="H4" s="15"/>
    </row>
    <row r="5" spans="1:8" x14ac:dyDescent="0.35">
      <c r="A5" s="114">
        <v>45870.270636574074</v>
      </c>
      <c r="B5" s="115" t="s">
        <v>776</v>
      </c>
      <c r="C5" s="114">
        <v>45870.270671296297</v>
      </c>
      <c r="D5" s="116">
        <v>3000</v>
      </c>
      <c r="E5" s="116"/>
      <c r="F5" s="115" t="s">
        <v>797</v>
      </c>
      <c r="G5" s="108" t="s">
        <v>56</v>
      </c>
      <c r="H5" s="115"/>
    </row>
    <row r="6" spans="1:8" x14ac:dyDescent="0.35">
      <c r="A6" s="109">
        <v>45870.283043981479</v>
      </c>
      <c r="B6" s="19" t="s">
        <v>701</v>
      </c>
      <c r="C6" s="109">
        <v>45870.283043981479</v>
      </c>
      <c r="D6" s="110"/>
      <c r="E6" s="110">
        <v>10260</v>
      </c>
      <c r="F6" s="19" t="s">
        <v>798</v>
      </c>
      <c r="G6" s="19" t="s">
        <v>9</v>
      </c>
      <c r="H6" s="19"/>
    </row>
    <row r="7" spans="1:8" x14ac:dyDescent="0.35">
      <c r="A7" s="114">
        <v>45870.433009259257</v>
      </c>
      <c r="B7" s="115" t="s">
        <v>249</v>
      </c>
      <c r="C7" s="114">
        <v>45870.433020833334</v>
      </c>
      <c r="D7" s="116">
        <v>4799.4399999999996</v>
      </c>
      <c r="E7" s="116"/>
      <c r="F7" s="115" t="s">
        <v>82</v>
      </c>
      <c r="G7" s="108" t="s">
        <v>13</v>
      </c>
      <c r="H7" s="115"/>
    </row>
    <row r="8" spans="1:8" x14ac:dyDescent="0.35">
      <c r="A8" s="114">
        <v>45870.433344907404</v>
      </c>
      <c r="B8" s="115" t="s">
        <v>372</v>
      </c>
      <c r="C8" s="114">
        <v>45870.433368055557</v>
      </c>
      <c r="D8" s="116">
        <v>6335.96</v>
      </c>
      <c r="E8" s="116"/>
      <c r="F8" s="115" t="s">
        <v>82</v>
      </c>
      <c r="G8" s="108" t="s">
        <v>13</v>
      </c>
      <c r="H8" s="115"/>
    </row>
    <row r="9" spans="1:8" x14ac:dyDescent="0.35">
      <c r="A9" s="114">
        <v>45870.433356481481</v>
      </c>
      <c r="B9" s="115" t="s">
        <v>247</v>
      </c>
      <c r="C9" s="114">
        <v>45870.433379629627</v>
      </c>
      <c r="D9" s="116">
        <v>4339.54</v>
      </c>
      <c r="E9" s="116"/>
      <c r="F9" s="115" t="s">
        <v>82</v>
      </c>
      <c r="G9" s="108" t="s">
        <v>13</v>
      </c>
      <c r="H9" s="115"/>
    </row>
    <row r="10" spans="1:8" x14ac:dyDescent="0.35">
      <c r="A10" s="103">
        <v>45870.493136574078</v>
      </c>
      <c r="B10" s="15" t="s">
        <v>88</v>
      </c>
      <c r="C10" s="103">
        <v>45870.493136574078</v>
      </c>
      <c r="D10" s="104">
        <v>7.2</v>
      </c>
      <c r="E10" s="104"/>
      <c r="F10" s="80" t="s">
        <v>149</v>
      </c>
      <c r="G10" s="105" t="s">
        <v>8</v>
      </c>
      <c r="H10" s="15"/>
    </row>
    <row r="11" spans="1:8" x14ac:dyDescent="0.35">
      <c r="A11" s="103">
        <v>45870.493136574078</v>
      </c>
      <c r="B11" s="15" t="s">
        <v>88</v>
      </c>
      <c r="C11" s="103">
        <v>45870.493136574078</v>
      </c>
      <c r="D11" s="104">
        <v>106.8</v>
      </c>
      <c r="E11" s="104"/>
      <c r="F11" s="80" t="s">
        <v>471</v>
      </c>
      <c r="G11" s="105" t="s">
        <v>8</v>
      </c>
      <c r="H11" s="15"/>
    </row>
    <row r="12" spans="1:8" x14ac:dyDescent="0.35">
      <c r="A12" s="114">
        <v>45870.72314814815</v>
      </c>
      <c r="B12" s="115" t="s">
        <v>135</v>
      </c>
      <c r="C12" s="114">
        <v>45870.72315972222</v>
      </c>
      <c r="D12" s="116">
        <v>500</v>
      </c>
      <c r="E12" s="116"/>
      <c r="F12" s="115" t="s">
        <v>797</v>
      </c>
      <c r="G12" s="108" t="s">
        <v>56</v>
      </c>
      <c r="H12" s="115"/>
    </row>
    <row r="13" spans="1:8" x14ac:dyDescent="0.35">
      <c r="A13" s="103">
        <v>45870.55201388889</v>
      </c>
      <c r="B13" s="15" t="s">
        <v>147</v>
      </c>
      <c r="C13" s="103">
        <v>45871.084999999999</v>
      </c>
      <c r="D13" s="104">
        <v>14.38</v>
      </c>
      <c r="E13" s="104"/>
      <c r="F13" s="80"/>
      <c r="G13" s="105" t="s">
        <v>57</v>
      </c>
      <c r="H13" s="15"/>
    </row>
    <row r="14" spans="1:8" x14ac:dyDescent="0.35">
      <c r="A14" s="103">
        <v>45870.499710648146</v>
      </c>
      <c r="B14" s="15" t="s">
        <v>622</v>
      </c>
      <c r="C14" s="103">
        <v>45871.090868055559</v>
      </c>
      <c r="D14" s="104">
        <v>7.34</v>
      </c>
      <c r="E14" s="104"/>
      <c r="F14" s="80"/>
      <c r="G14" s="105" t="s">
        <v>154</v>
      </c>
      <c r="H14" s="15"/>
    </row>
    <row r="15" spans="1:8" x14ac:dyDescent="0.35">
      <c r="A15" s="103">
        <v>45870.564618055556</v>
      </c>
      <c r="B15" s="15" t="s">
        <v>480</v>
      </c>
      <c r="C15" s="103">
        <v>45871.3359375</v>
      </c>
      <c r="D15" s="104">
        <v>31.05</v>
      </c>
      <c r="E15" s="104"/>
      <c r="F15" s="80"/>
      <c r="G15" s="105" t="s">
        <v>154</v>
      </c>
      <c r="H15" s="15"/>
    </row>
    <row r="16" spans="1:8" x14ac:dyDescent="0.35">
      <c r="A16" s="103">
        <v>45871.250277777777</v>
      </c>
      <c r="B16" s="15" t="s">
        <v>147</v>
      </c>
      <c r="C16" s="103">
        <v>45871.503576388888</v>
      </c>
      <c r="D16" s="104">
        <v>55.44</v>
      </c>
      <c r="E16" s="104"/>
      <c r="F16" s="80"/>
      <c r="G16" s="105" t="s">
        <v>57</v>
      </c>
      <c r="H16" s="15"/>
    </row>
    <row r="17" spans="1:8" x14ac:dyDescent="0.35">
      <c r="A17" s="109">
        <v>45873.128854166665</v>
      </c>
      <c r="B17" s="19" t="s">
        <v>170</v>
      </c>
      <c r="C17" s="109">
        <v>45873.128854166665</v>
      </c>
      <c r="D17" s="110"/>
      <c r="E17" s="110">
        <v>18930</v>
      </c>
      <c r="F17" s="19" t="s">
        <v>799</v>
      </c>
      <c r="G17" s="19" t="s">
        <v>9</v>
      </c>
      <c r="H17" s="19"/>
    </row>
    <row r="18" spans="1:8" x14ac:dyDescent="0.35">
      <c r="A18" s="109">
        <v>45873.132418981484</v>
      </c>
      <c r="B18" s="19" t="s">
        <v>469</v>
      </c>
      <c r="C18" s="109">
        <v>45873.132418981484</v>
      </c>
      <c r="D18" s="110"/>
      <c r="E18" s="110">
        <v>10266</v>
      </c>
      <c r="F18" s="19" t="s">
        <v>800</v>
      </c>
      <c r="G18" s="19" t="s">
        <v>9</v>
      </c>
      <c r="H18" s="19"/>
    </row>
    <row r="19" spans="1:8" x14ac:dyDescent="0.35">
      <c r="A19" s="127">
        <v>45873.249421296299</v>
      </c>
      <c r="B19" s="13" t="s">
        <v>801</v>
      </c>
      <c r="C19" s="127">
        <v>45873.249421296299</v>
      </c>
      <c r="D19" s="128">
        <v>23674.46</v>
      </c>
      <c r="E19" s="128"/>
      <c r="F19" s="13" t="s">
        <v>802</v>
      </c>
      <c r="G19" s="13" t="s">
        <v>23</v>
      </c>
      <c r="H19" s="130" t="s">
        <v>904</v>
      </c>
    </row>
    <row r="20" spans="1:8" x14ac:dyDescent="0.35">
      <c r="A20" s="103">
        <v>45873.580520833333</v>
      </c>
      <c r="B20" s="15" t="s">
        <v>88</v>
      </c>
      <c r="C20" s="103">
        <v>45873.580520833333</v>
      </c>
      <c r="D20" s="104">
        <v>5</v>
      </c>
      <c r="E20" s="104"/>
      <c r="F20" s="80" t="s">
        <v>89</v>
      </c>
      <c r="G20" s="105" t="s">
        <v>8</v>
      </c>
      <c r="H20" s="15"/>
    </row>
    <row r="21" spans="1:8" x14ac:dyDescent="0.35">
      <c r="A21" s="111">
        <v>45873.580509259256</v>
      </c>
      <c r="B21" s="22" t="s">
        <v>90</v>
      </c>
      <c r="C21" s="111">
        <v>45873.580520833333</v>
      </c>
      <c r="D21" s="112">
        <v>11760</v>
      </c>
      <c r="E21" s="112"/>
      <c r="F21" s="22" t="s">
        <v>803</v>
      </c>
      <c r="G21" s="22" t="s">
        <v>90</v>
      </c>
      <c r="H21" s="22"/>
    </row>
    <row r="22" spans="1:8" x14ac:dyDescent="0.35">
      <c r="A22" s="103">
        <v>45873.595196759263</v>
      </c>
      <c r="B22" s="15" t="s">
        <v>88</v>
      </c>
      <c r="C22" s="103">
        <v>45873.595196759263</v>
      </c>
      <c r="D22" s="104">
        <v>5</v>
      </c>
      <c r="E22" s="104"/>
      <c r="F22" s="80" t="s">
        <v>89</v>
      </c>
      <c r="G22" s="105" t="s">
        <v>8</v>
      </c>
      <c r="H22" s="15"/>
    </row>
    <row r="23" spans="1:8" x14ac:dyDescent="0.35">
      <c r="A23" s="111">
        <v>45873.595196759263</v>
      </c>
      <c r="B23" s="22" t="s">
        <v>90</v>
      </c>
      <c r="C23" s="111">
        <v>45873.595196759263</v>
      </c>
      <c r="D23" s="112">
        <v>10710</v>
      </c>
      <c r="E23" s="112"/>
      <c r="F23" s="22" t="s">
        <v>804</v>
      </c>
      <c r="G23" s="22" t="s">
        <v>90</v>
      </c>
      <c r="H23" s="22"/>
    </row>
    <row r="24" spans="1:8" x14ac:dyDescent="0.35">
      <c r="A24" s="111">
        <v>45873.595972222225</v>
      </c>
      <c r="B24" s="22" t="s">
        <v>629</v>
      </c>
      <c r="C24" s="111">
        <v>45873.596030092594</v>
      </c>
      <c r="D24" s="112">
        <v>1764</v>
      </c>
      <c r="E24" s="112"/>
      <c r="F24" s="22" t="s">
        <v>805</v>
      </c>
      <c r="G24" s="22" t="s">
        <v>10</v>
      </c>
      <c r="H24" s="22"/>
    </row>
    <row r="25" spans="1:8" x14ac:dyDescent="0.35">
      <c r="A25" s="111">
        <v>45873.595995370371</v>
      </c>
      <c r="B25" s="22" t="s">
        <v>633</v>
      </c>
      <c r="C25" s="111">
        <v>45873.596041666664</v>
      </c>
      <c r="D25" s="112">
        <v>1638</v>
      </c>
      <c r="E25" s="112"/>
      <c r="F25" s="22" t="s">
        <v>806</v>
      </c>
      <c r="G25" s="22" t="s">
        <v>10</v>
      </c>
      <c r="H25" s="22"/>
    </row>
    <row r="26" spans="1:8" x14ac:dyDescent="0.35">
      <c r="A26" s="111">
        <v>45873.595983796295</v>
      </c>
      <c r="B26" s="22" t="s">
        <v>629</v>
      </c>
      <c r="C26" s="111">
        <v>45873.596041666664</v>
      </c>
      <c r="D26" s="112">
        <v>1230</v>
      </c>
      <c r="E26" s="112"/>
      <c r="F26" s="22" t="s">
        <v>805</v>
      </c>
      <c r="G26" s="22" t="s">
        <v>10</v>
      </c>
      <c r="H26" s="22"/>
    </row>
    <row r="27" spans="1:8" x14ac:dyDescent="0.35">
      <c r="A27" s="111">
        <v>45873.596006944441</v>
      </c>
      <c r="B27" s="22" t="s">
        <v>633</v>
      </c>
      <c r="C27" s="111">
        <v>45873.596053240741</v>
      </c>
      <c r="D27" s="112">
        <v>1230</v>
      </c>
      <c r="E27" s="112"/>
      <c r="F27" s="22" t="s">
        <v>806</v>
      </c>
      <c r="G27" s="22" t="s">
        <v>10</v>
      </c>
      <c r="H27" s="22"/>
    </row>
    <row r="28" spans="1:8" x14ac:dyDescent="0.35">
      <c r="A28" s="103">
        <v>45873.603703703702</v>
      </c>
      <c r="B28" s="15" t="s">
        <v>807</v>
      </c>
      <c r="C28" s="103">
        <v>45873.605486111112</v>
      </c>
      <c r="D28" s="104">
        <v>261.60000000000002</v>
      </c>
      <c r="E28" s="104"/>
      <c r="F28" s="80" t="s">
        <v>808</v>
      </c>
      <c r="G28" s="105" t="s">
        <v>188</v>
      </c>
      <c r="H28" s="15"/>
    </row>
    <row r="29" spans="1:8" x14ac:dyDescent="0.35">
      <c r="A29" s="114">
        <v>45873.603888888887</v>
      </c>
      <c r="B29" s="115" t="s">
        <v>567</v>
      </c>
      <c r="C29" s="114">
        <v>45873.605624999997</v>
      </c>
      <c r="D29" s="116">
        <v>72.84</v>
      </c>
      <c r="E29" s="116"/>
      <c r="F29" s="115" t="s">
        <v>809</v>
      </c>
      <c r="G29" s="108" t="s">
        <v>72</v>
      </c>
      <c r="H29" s="115"/>
    </row>
    <row r="30" spans="1:8" x14ac:dyDescent="0.35">
      <c r="A30" s="114">
        <v>45873.604027777779</v>
      </c>
      <c r="B30" s="115" t="s">
        <v>810</v>
      </c>
      <c r="C30" s="114">
        <v>45873.605798611112</v>
      </c>
      <c r="D30" s="116">
        <v>587.45000000000005</v>
      </c>
      <c r="E30" s="116"/>
      <c r="F30" s="115" t="s">
        <v>811</v>
      </c>
      <c r="G30" s="108" t="s">
        <v>12</v>
      </c>
      <c r="H30" s="115"/>
    </row>
    <row r="31" spans="1:8" x14ac:dyDescent="0.35">
      <c r="A31" s="109">
        <v>45874.297349537039</v>
      </c>
      <c r="B31" s="19" t="s">
        <v>201</v>
      </c>
      <c r="C31" s="109">
        <v>45874.297349537039</v>
      </c>
      <c r="D31" s="110"/>
      <c r="E31" s="110">
        <v>12096</v>
      </c>
      <c r="F31" s="19" t="s">
        <v>812</v>
      </c>
      <c r="G31" s="19" t="s">
        <v>9</v>
      </c>
      <c r="H31" s="19"/>
    </row>
    <row r="32" spans="1:8" x14ac:dyDescent="0.35">
      <c r="A32" s="109">
        <v>45874.587465277778</v>
      </c>
      <c r="B32" s="19" t="s">
        <v>181</v>
      </c>
      <c r="C32" s="109">
        <v>45874.587465277778</v>
      </c>
      <c r="D32" s="110"/>
      <c r="E32" s="110">
        <v>9720</v>
      </c>
      <c r="F32" s="19" t="s">
        <v>813</v>
      </c>
      <c r="G32" s="19" t="s">
        <v>9</v>
      </c>
      <c r="H32" s="19"/>
    </row>
    <row r="33" spans="1:8" x14ac:dyDescent="0.35">
      <c r="A33" s="109">
        <v>45875.000185185185</v>
      </c>
      <c r="B33" s="19" t="s">
        <v>174</v>
      </c>
      <c r="C33" s="109">
        <v>45875.000185185185</v>
      </c>
      <c r="D33" s="110"/>
      <c r="E33" s="110">
        <v>6120</v>
      </c>
      <c r="F33" s="19" t="s">
        <v>814</v>
      </c>
      <c r="G33" s="19" t="s">
        <v>9</v>
      </c>
      <c r="H33" s="19"/>
    </row>
    <row r="34" spans="1:8" x14ac:dyDescent="0.35">
      <c r="A34" s="109">
        <v>45875.13009259259</v>
      </c>
      <c r="B34" s="19" t="s">
        <v>189</v>
      </c>
      <c r="C34" s="109">
        <v>45875.13009259259</v>
      </c>
      <c r="D34" s="110"/>
      <c r="E34" s="110">
        <v>9792</v>
      </c>
      <c r="F34" s="19"/>
      <c r="G34" s="19" t="s">
        <v>9</v>
      </c>
      <c r="H34" s="19"/>
    </row>
    <row r="35" spans="1:8" x14ac:dyDescent="0.35">
      <c r="A35" s="109">
        <v>45875.378622685188</v>
      </c>
      <c r="B35" s="19" t="s">
        <v>179</v>
      </c>
      <c r="C35" s="109">
        <v>45875.378622685188</v>
      </c>
      <c r="D35" s="110"/>
      <c r="E35" s="110">
        <v>9180</v>
      </c>
      <c r="F35" s="19" t="s">
        <v>815</v>
      </c>
      <c r="G35" s="19" t="s">
        <v>9</v>
      </c>
      <c r="H35" s="19"/>
    </row>
    <row r="36" spans="1:8" x14ac:dyDescent="0.35">
      <c r="A36" s="109">
        <v>45875.413993055554</v>
      </c>
      <c r="B36" s="19" t="s">
        <v>302</v>
      </c>
      <c r="C36" s="109">
        <v>45875.413993055554</v>
      </c>
      <c r="D36" s="110"/>
      <c r="E36" s="110">
        <v>12528</v>
      </c>
      <c r="F36" s="19" t="s">
        <v>816</v>
      </c>
      <c r="G36" s="19" t="s">
        <v>9</v>
      </c>
      <c r="H36" s="19"/>
    </row>
    <row r="37" spans="1:8" x14ac:dyDescent="0.35">
      <c r="A37" s="109">
        <v>45876.416226851848</v>
      </c>
      <c r="B37" s="19" t="s">
        <v>291</v>
      </c>
      <c r="C37" s="109">
        <v>45876.416226851848</v>
      </c>
      <c r="D37" s="110"/>
      <c r="E37" s="110">
        <v>876</v>
      </c>
      <c r="F37" s="19" t="s">
        <v>817</v>
      </c>
      <c r="G37" s="19" t="s">
        <v>9</v>
      </c>
      <c r="H37" s="19"/>
    </row>
    <row r="38" spans="1:8" x14ac:dyDescent="0.35">
      <c r="A38" s="103">
        <v>45878.392928240741</v>
      </c>
      <c r="B38" s="15" t="s">
        <v>740</v>
      </c>
      <c r="C38" s="103">
        <v>45878.583506944444</v>
      </c>
      <c r="D38" s="104">
        <v>18</v>
      </c>
      <c r="E38" s="104"/>
      <c r="F38" s="80"/>
      <c r="G38" s="105" t="s">
        <v>14</v>
      </c>
      <c r="H38" s="15"/>
    </row>
    <row r="39" spans="1:8" x14ac:dyDescent="0.35">
      <c r="A39" s="103">
        <v>45879.167430555557</v>
      </c>
      <c r="B39" s="15" t="s">
        <v>198</v>
      </c>
      <c r="C39" s="103">
        <v>45879.487858796296</v>
      </c>
      <c r="D39" s="104">
        <v>22.99</v>
      </c>
      <c r="E39" s="104"/>
      <c r="F39" s="80"/>
      <c r="G39" s="105" t="s">
        <v>749</v>
      </c>
      <c r="H39" s="15"/>
    </row>
    <row r="40" spans="1:8" x14ac:dyDescent="0.35">
      <c r="A40" s="103">
        <v>45879.481516203705</v>
      </c>
      <c r="B40" s="15" t="s">
        <v>664</v>
      </c>
      <c r="C40" s="103">
        <v>45880.048692129632</v>
      </c>
      <c r="D40" s="104">
        <v>6.6</v>
      </c>
      <c r="E40" s="104"/>
      <c r="F40" s="80"/>
      <c r="G40" s="105" t="s">
        <v>67</v>
      </c>
      <c r="H40" s="15"/>
    </row>
    <row r="41" spans="1:8" x14ac:dyDescent="0.35">
      <c r="A41" s="109">
        <v>45880.134097222224</v>
      </c>
      <c r="B41" s="19" t="s">
        <v>192</v>
      </c>
      <c r="C41" s="109">
        <v>45880.134097222224</v>
      </c>
      <c r="D41" s="110"/>
      <c r="E41" s="110">
        <v>7.2</v>
      </c>
      <c r="F41" s="19" t="s">
        <v>818</v>
      </c>
      <c r="G41" s="19" t="s">
        <v>9</v>
      </c>
      <c r="H41" s="19"/>
    </row>
    <row r="42" spans="1:8" x14ac:dyDescent="0.35">
      <c r="A42" s="109">
        <v>45880.134259259263</v>
      </c>
      <c r="B42" s="19" t="s">
        <v>192</v>
      </c>
      <c r="C42" s="109">
        <v>45880.134259259263</v>
      </c>
      <c r="D42" s="110"/>
      <c r="E42" s="110">
        <v>486</v>
      </c>
      <c r="F42" s="19" t="s">
        <v>819</v>
      </c>
      <c r="G42" s="19" t="s">
        <v>9</v>
      </c>
      <c r="H42" s="19"/>
    </row>
    <row r="43" spans="1:8" x14ac:dyDescent="0.35">
      <c r="A43" s="109">
        <v>45880.134467592594</v>
      </c>
      <c r="B43" s="19" t="s">
        <v>192</v>
      </c>
      <c r="C43" s="109">
        <v>45880.134467592594</v>
      </c>
      <c r="D43" s="110"/>
      <c r="E43" s="110">
        <v>144</v>
      </c>
      <c r="F43" s="19" t="s">
        <v>820</v>
      </c>
      <c r="G43" s="19" t="s">
        <v>9</v>
      </c>
      <c r="H43" s="19"/>
    </row>
    <row r="44" spans="1:8" x14ac:dyDescent="0.35">
      <c r="A44" s="109">
        <v>45881.129710648151</v>
      </c>
      <c r="B44" s="19" t="s">
        <v>168</v>
      </c>
      <c r="C44" s="109">
        <v>45881.129710648151</v>
      </c>
      <c r="D44" s="110"/>
      <c r="E44" s="110">
        <v>11160</v>
      </c>
      <c r="F44" s="19" t="s">
        <v>821</v>
      </c>
      <c r="G44" s="19" t="s">
        <v>9</v>
      </c>
      <c r="H44" s="19"/>
    </row>
    <row r="45" spans="1:8" x14ac:dyDescent="0.35">
      <c r="A45" s="109">
        <v>45882.418692129628</v>
      </c>
      <c r="B45" s="19" t="s">
        <v>179</v>
      </c>
      <c r="C45" s="109">
        <v>45882.418692129628</v>
      </c>
      <c r="D45" s="110"/>
      <c r="E45" s="110">
        <v>10800</v>
      </c>
      <c r="F45" s="19" t="s">
        <v>822</v>
      </c>
      <c r="G45" s="19" t="s">
        <v>9</v>
      </c>
      <c r="H45" s="19"/>
    </row>
    <row r="46" spans="1:8" x14ac:dyDescent="0.35">
      <c r="A46" s="109">
        <v>45883.583865740744</v>
      </c>
      <c r="B46" s="19" t="s">
        <v>424</v>
      </c>
      <c r="C46" s="109">
        <v>45883.583865740744</v>
      </c>
      <c r="D46" s="110"/>
      <c r="E46" s="110">
        <v>12722.4</v>
      </c>
      <c r="F46" s="19" t="s">
        <v>823</v>
      </c>
      <c r="G46" s="19" t="s">
        <v>9</v>
      </c>
      <c r="H46" s="19"/>
    </row>
    <row r="47" spans="1:8" x14ac:dyDescent="0.35">
      <c r="A47" s="109">
        <v>45883.657106481478</v>
      </c>
      <c r="B47" s="19" t="s">
        <v>478</v>
      </c>
      <c r="C47" s="109">
        <v>45883.657106481478</v>
      </c>
      <c r="D47" s="110"/>
      <c r="E47" s="110">
        <v>15235.2</v>
      </c>
      <c r="F47" s="19" t="s">
        <v>824</v>
      </c>
      <c r="G47" s="19" t="s">
        <v>9</v>
      </c>
      <c r="H47" s="19"/>
    </row>
    <row r="48" spans="1:8" x14ac:dyDescent="0.35">
      <c r="A48" s="103">
        <v>45883.096296296295</v>
      </c>
      <c r="B48" s="15" t="s">
        <v>825</v>
      </c>
      <c r="C48" s="103">
        <v>45884.025636574072</v>
      </c>
      <c r="D48" s="104">
        <v>14.75</v>
      </c>
      <c r="E48" s="104"/>
      <c r="F48" s="80"/>
      <c r="G48" s="105" t="s">
        <v>176</v>
      </c>
      <c r="H48" s="15"/>
    </row>
    <row r="49" spans="1:8" x14ac:dyDescent="0.35">
      <c r="A49" s="109">
        <v>45884.128333333334</v>
      </c>
      <c r="B49" s="19" t="s">
        <v>216</v>
      </c>
      <c r="C49" s="109">
        <v>45884.128333333334</v>
      </c>
      <c r="D49" s="110"/>
      <c r="E49" s="110">
        <v>13608</v>
      </c>
      <c r="F49" s="19" t="s">
        <v>826</v>
      </c>
      <c r="G49" s="19" t="s">
        <v>9</v>
      </c>
      <c r="H49" s="19"/>
    </row>
    <row r="50" spans="1:8" x14ac:dyDescent="0.35">
      <c r="A50" s="109">
        <v>45884.128819444442</v>
      </c>
      <c r="B50" s="19" t="s">
        <v>214</v>
      </c>
      <c r="C50" s="109">
        <v>45884.128819444442</v>
      </c>
      <c r="D50" s="110"/>
      <c r="E50" s="110">
        <v>12240</v>
      </c>
      <c r="F50" s="19" t="s">
        <v>215</v>
      </c>
      <c r="G50" s="19" t="s">
        <v>9</v>
      </c>
      <c r="H50" s="19"/>
    </row>
    <row r="51" spans="1:8" x14ac:dyDescent="0.35">
      <c r="A51" s="109">
        <v>45884.428796296299</v>
      </c>
      <c r="B51" s="19" t="s">
        <v>340</v>
      </c>
      <c r="C51" s="109">
        <v>45884.428796296299</v>
      </c>
      <c r="D51" s="110"/>
      <c r="E51" s="110">
        <v>15600</v>
      </c>
      <c r="F51" s="19" t="s">
        <v>827</v>
      </c>
      <c r="G51" s="19" t="s">
        <v>9</v>
      </c>
      <c r="H51" s="19"/>
    </row>
    <row r="52" spans="1:8" x14ac:dyDescent="0.35">
      <c r="A52" s="103">
        <v>45884.025451388887</v>
      </c>
      <c r="B52" s="15" t="s">
        <v>220</v>
      </c>
      <c r="C52" s="103">
        <v>45885.017962962964</v>
      </c>
      <c r="D52" s="104">
        <v>16.8</v>
      </c>
      <c r="E52" s="104"/>
      <c r="F52" s="80"/>
      <c r="G52" s="105" t="s">
        <v>75</v>
      </c>
      <c r="H52" s="15"/>
    </row>
    <row r="53" spans="1:8" x14ac:dyDescent="0.35">
      <c r="A53" s="103">
        <v>45886.739305555559</v>
      </c>
      <c r="B53" s="15" t="s">
        <v>828</v>
      </c>
      <c r="C53" s="103">
        <v>45887.034004629626</v>
      </c>
      <c r="D53" s="104">
        <v>17.2</v>
      </c>
      <c r="E53" s="104"/>
      <c r="F53" s="80"/>
      <c r="G53" s="105" t="s">
        <v>14</v>
      </c>
      <c r="H53" s="15"/>
    </row>
    <row r="54" spans="1:8" x14ac:dyDescent="0.35">
      <c r="A54" s="103">
        <v>45887.034016203703</v>
      </c>
      <c r="B54" s="15" t="s">
        <v>88</v>
      </c>
      <c r="C54" s="103">
        <v>45887.034016203703</v>
      </c>
      <c r="D54" s="104">
        <v>0.18</v>
      </c>
      <c r="E54" s="104"/>
      <c r="F54" s="80" t="s">
        <v>145</v>
      </c>
      <c r="G54" s="105" t="s">
        <v>8</v>
      </c>
      <c r="H54" s="15"/>
    </row>
    <row r="55" spans="1:8" x14ac:dyDescent="0.35">
      <c r="A55" s="103">
        <v>45887.246354166666</v>
      </c>
      <c r="B55" s="15" t="s">
        <v>206</v>
      </c>
      <c r="C55" s="103">
        <v>45887.246354166666</v>
      </c>
      <c r="D55" s="104">
        <v>2</v>
      </c>
      <c r="E55" s="104"/>
      <c r="F55" s="80"/>
      <c r="G55" s="105" t="s">
        <v>14</v>
      </c>
      <c r="H55" s="15"/>
    </row>
    <row r="56" spans="1:8" x14ac:dyDescent="0.35">
      <c r="A56" s="127">
        <v>45888.234027777777</v>
      </c>
      <c r="B56" s="13" t="s">
        <v>513</v>
      </c>
      <c r="C56" s="127">
        <v>45888.234027777777</v>
      </c>
      <c r="D56" s="128">
        <v>102331</v>
      </c>
      <c r="E56" s="128"/>
      <c r="F56" s="13" t="s">
        <v>829</v>
      </c>
      <c r="G56" s="13" t="s">
        <v>16</v>
      </c>
      <c r="H56" s="13"/>
    </row>
    <row r="57" spans="1:8" x14ac:dyDescent="0.35">
      <c r="A57" s="127">
        <v>45888.240011574075</v>
      </c>
      <c r="B57" s="13" t="s">
        <v>513</v>
      </c>
      <c r="C57" s="127">
        <v>45888.240011574075</v>
      </c>
      <c r="D57" s="128">
        <v>1</v>
      </c>
      <c r="E57" s="128"/>
      <c r="F57" s="13" t="s">
        <v>830</v>
      </c>
      <c r="G57" s="13" t="s">
        <v>16</v>
      </c>
      <c r="H57" s="13"/>
    </row>
    <row r="58" spans="1:8" x14ac:dyDescent="0.35">
      <c r="A58" s="109">
        <v>45888.291296296295</v>
      </c>
      <c r="B58" s="19" t="s">
        <v>221</v>
      </c>
      <c r="C58" s="109">
        <v>45888.291296296295</v>
      </c>
      <c r="D58" s="110"/>
      <c r="E58" s="110">
        <v>11880</v>
      </c>
      <c r="F58" s="19"/>
      <c r="G58" s="19" t="s">
        <v>9</v>
      </c>
      <c r="H58" s="19"/>
    </row>
    <row r="59" spans="1:8" x14ac:dyDescent="0.35">
      <c r="A59" s="109">
        <v>45888.633553240739</v>
      </c>
      <c r="B59" s="19" t="s">
        <v>164</v>
      </c>
      <c r="C59" s="109">
        <v>45888.633553240739</v>
      </c>
      <c r="D59" s="110"/>
      <c r="E59" s="110">
        <v>12084</v>
      </c>
      <c r="F59" s="19" t="s">
        <v>831</v>
      </c>
      <c r="G59" s="19" t="s">
        <v>9</v>
      </c>
      <c r="H59" s="19"/>
    </row>
    <row r="60" spans="1:8" x14ac:dyDescent="0.35">
      <c r="A60" s="111">
        <v>45889.504606481481</v>
      </c>
      <c r="B60" s="22" t="s">
        <v>660</v>
      </c>
      <c r="C60" s="111">
        <v>45889.504629629628</v>
      </c>
      <c r="D60" s="112">
        <v>5524.2</v>
      </c>
      <c r="E60" s="112"/>
      <c r="F60" s="22" t="s">
        <v>832</v>
      </c>
      <c r="G60" s="22" t="s">
        <v>10</v>
      </c>
      <c r="H60" s="22"/>
    </row>
    <row r="61" spans="1:8" x14ac:dyDescent="0.35">
      <c r="A61" s="127">
        <v>45894.246018518519</v>
      </c>
      <c r="B61" s="13" t="s">
        <v>238</v>
      </c>
      <c r="C61" s="127">
        <v>45894.246018518519</v>
      </c>
      <c r="D61" s="128">
        <v>33707.99</v>
      </c>
      <c r="E61" s="128"/>
      <c r="F61" s="13" t="s">
        <v>833</v>
      </c>
      <c r="G61" s="129" t="s">
        <v>18</v>
      </c>
      <c r="H61" s="13"/>
    </row>
    <row r="62" spans="1:8" x14ac:dyDescent="0.35">
      <c r="A62" s="103">
        <v>45894.417939814812</v>
      </c>
      <c r="B62" s="15" t="s">
        <v>232</v>
      </c>
      <c r="C62" s="103">
        <v>45895.030543981484</v>
      </c>
      <c r="D62" s="104">
        <v>23.88</v>
      </c>
      <c r="E62" s="104"/>
      <c r="F62" s="80"/>
      <c r="G62" s="105" t="s">
        <v>14</v>
      </c>
      <c r="H62" s="15"/>
    </row>
    <row r="63" spans="1:8" x14ac:dyDescent="0.35">
      <c r="A63" s="103">
        <v>45894.333506944444</v>
      </c>
      <c r="B63" s="15" t="s">
        <v>684</v>
      </c>
      <c r="C63" s="103">
        <v>45895.15556712963</v>
      </c>
      <c r="D63" s="104">
        <v>107.1</v>
      </c>
      <c r="E63" s="104"/>
      <c r="F63" s="80"/>
      <c r="G63" s="105" t="s">
        <v>14</v>
      </c>
      <c r="H63" s="15"/>
    </row>
    <row r="64" spans="1:8" x14ac:dyDescent="0.35">
      <c r="A64" s="127">
        <v>45895.243981481479</v>
      </c>
      <c r="B64" s="13" t="s">
        <v>226</v>
      </c>
      <c r="C64" s="127">
        <v>45895.243981481479</v>
      </c>
      <c r="D64" s="128">
        <v>16007</v>
      </c>
      <c r="E64" s="128"/>
      <c r="F64" s="13" t="s">
        <v>834</v>
      </c>
      <c r="G64" s="13" t="s">
        <v>17</v>
      </c>
      <c r="H64" s="13"/>
    </row>
    <row r="65" spans="1:8" x14ac:dyDescent="0.35">
      <c r="A65" s="103">
        <v>45895.24554398148</v>
      </c>
      <c r="B65" s="15" t="s">
        <v>268</v>
      </c>
      <c r="C65" s="103">
        <v>45895.24554398148</v>
      </c>
      <c r="D65" s="104">
        <v>38.36</v>
      </c>
      <c r="E65" s="104"/>
      <c r="F65" s="80" t="s">
        <v>269</v>
      </c>
      <c r="G65" s="105" t="s">
        <v>15</v>
      </c>
      <c r="H65" s="15"/>
    </row>
    <row r="66" spans="1:8" x14ac:dyDescent="0.35">
      <c r="A66" s="103">
        <v>45895.48642361111</v>
      </c>
      <c r="B66" s="15" t="s">
        <v>835</v>
      </c>
      <c r="C66" s="103">
        <v>45896.02034722222</v>
      </c>
      <c r="D66" s="104">
        <v>499.99</v>
      </c>
      <c r="E66" s="104"/>
      <c r="F66" s="80" t="s">
        <v>840</v>
      </c>
      <c r="G66" s="105" t="s">
        <v>14</v>
      </c>
      <c r="H66" s="15" t="s">
        <v>835</v>
      </c>
    </row>
    <row r="67" spans="1:8" x14ac:dyDescent="0.35">
      <c r="A67" s="109">
        <v>45896.282407407409</v>
      </c>
      <c r="B67" s="19" t="s">
        <v>159</v>
      </c>
      <c r="C67" s="109">
        <v>45896.282407407409</v>
      </c>
      <c r="D67" s="110"/>
      <c r="E67" s="110">
        <v>13464</v>
      </c>
      <c r="F67" s="19" t="s">
        <v>836</v>
      </c>
      <c r="G67" s="19" t="s">
        <v>9</v>
      </c>
      <c r="H67" s="19"/>
    </row>
    <row r="68" spans="1:8" x14ac:dyDescent="0.35">
      <c r="A68" s="109">
        <v>45896.287743055553</v>
      </c>
      <c r="B68" s="19" t="s">
        <v>272</v>
      </c>
      <c r="C68" s="109">
        <v>45896.287743055553</v>
      </c>
      <c r="D68" s="110"/>
      <c r="E68" s="110">
        <v>14928</v>
      </c>
      <c r="F68" s="19"/>
      <c r="G68" s="19" t="s">
        <v>9</v>
      </c>
      <c r="H68" s="19"/>
    </row>
    <row r="69" spans="1:8" x14ac:dyDescent="0.35">
      <c r="A69" s="111">
        <v>45897.237650462965</v>
      </c>
      <c r="B69" s="22" t="s">
        <v>226</v>
      </c>
      <c r="C69" s="111">
        <v>45897.237650462965</v>
      </c>
      <c r="D69" s="112">
        <v>94420</v>
      </c>
      <c r="E69" s="112"/>
      <c r="F69" s="22" t="s">
        <v>837</v>
      </c>
      <c r="G69" s="22" t="s">
        <v>21</v>
      </c>
      <c r="H69" s="22"/>
    </row>
    <row r="70" spans="1:8" x14ac:dyDescent="0.35">
      <c r="A70" s="114">
        <v>45897.541817129626</v>
      </c>
      <c r="B70" s="115" t="s">
        <v>128</v>
      </c>
      <c r="C70" s="114">
        <v>45897.541886574072</v>
      </c>
      <c r="D70" s="116">
        <v>3731.78</v>
      </c>
      <c r="E70" s="116"/>
      <c r="F70" s="115" t="s">
        <v>82</v>
      </c>
      <c r="G70" s="108" t="s">
        <v>13</v>
      </c>
      <c r="H70" s="115" t="s">
        <v>839</v>
      </c>
    </row>
    <row r="71" spans="1:8" x14ac:dyDescent="0.35">
      <c r="A71" s="114">
        <v>45897.547546296293</v>
      </c>
      <c r="B71" s="115" t="s">
        <v>545</v>
      </c>
      <c r="C71" s="114">
        <v>45897.54755787037</v>
      </c>
      <c r="D71" s="116">
        <v>4923.04</v>
      </c>
      <c r="E71" s="116"/>
      <c r="F71" s="115" t="s">
        <v>82</v>
      </c>
      <c r="G71" s="108" t="s">
        <v>13</v>
      </c>
      <c r="H71" s="115"/>
    </row>
    <row r="72" spans="1:8" x14ac:dyDescent="0.35">
      <c r="A72" s="114">
        <v>45897.54755787037</v>
      </c>
      <c r="B72" s="115" t="s">
        <v>543</v>
      </c>
      <c r="C72" s="114">
        <v>45897.547569444447</v>
      </c>
      <c r="D72" s="116">
        <v>3370.25</v>
      </c>
      <c r="E72" s="116"/>
      <c r="F72" s="115" t="s">
        <v>82</v>
      </c>
      <c r="G72" s="108" t="s">
        <v>13</v>
      </c>
      <c r="H72" s="115"/>
    </row>
    <row r="73" spans="1:8" x14ac:dyDescent="0.35">
      <c r="A73" s="114">
        <v>45897.547569444447</v>
      </c>
      <c r="B73" s="115" t="s">
        <v>104</v>
      </c>
      <c r="C73" s="114">
        <v>45897.547581018516</v>
      </c>
      <c r="D73" s="116">
        <v>1852.67</v>
      </c>
      <c r="E73" s="116"/>
      <c r="F73" s="115" t="s">
        <v>82</v>
      </c>
      <c r="G73" s="108" t="s">
        <v>13</v>
      </c>
      <c r="H73" s="115"/>
    </row>
    <row r="74" spans="1:8" x14ac:dyDescent="0.35">
      <c r="A74" s="114">
        <v>45897.54755787037</v>
      </c>
      <c r="B74" s="115" t="s">
        <v>114</v>
      </c>
      <c r="C74" s="114">
        <v>45897.547581018516</v>
      </c>
      <c r="D74" s="116">
        <v>5295.7</v>
      </c>
      <c r="E74" s="116"/>
      <c r="F74" s="115" t="s">
        <v>82</v>
      </c>
      <c r="G74" s="108" t="s">
        <v>13</v>
      </c>
      <c r="H74" s="115"/>
    </row>
    <row r="75" spans="1:8" x14ac:dyDescent="0.35">
      <c r="A75" s="114">
        <v>45897.547581018516</v>
      </c>
      <c r="B75" s="115" t="s">
        <v>245</v>
      </c>
      <c r="C75" s="114">
        <v>45897.547592592593</v>
      </c>
      <c r="D75" s="116">
        <v>3688.95</v>
      </c>
      <c r="E75" s="116"/>
      <c r="F75" s="115" t="s">
        <v>82</v>
      </c>
      <c r="G75" s="108" t="s">
        <v>13</v>
      </c>
      <c r="H75" s="115"/>
    </row>
    <row r="76" spans="1:8" x14ac:dyDescent="0.35">
      <c r="A76" s="114">
        <v>45897.547592592593</v>
      </c>
      <c r="B76" s="115" t="s">
        <v>611</v>
      </c>
      <c r="C76" s="114">
        <v>45897.54760416667</v>
      </c>
      <c r="D76" s="116">
        <v>4692.25</v>
      </c>
      <c r="E76" s="116"/>
      <c r="F76" s="115" t="s">
        <v>82</v>
      </c>
      <c r="G76" s="108" t="s">
        <v>13</v>
      </c>
      <c r="H76" s="115"/>
    </row>
    <row r="77" spans="1:8" x14ac:dyDescent="0.35">
      <c r="A77" s="114">
        <v>45897.54760416667</v>
      </c>
      <c r="B77" s="115" t="s">
        <v>354</v>
      </c>
      <c r="C77" s="114">
        <v>45897.547627314816</v>
      </c>
      <c r="D77" s="116">
        <v>4381.0600000000004</v>
      </c>
      <c r="E77" s="116"/>
      <c r="F77" s="115" t="s">
        <v>82</v>
      </c>
      <c r="G77" s="108" t="s">
        <v>13</v>
      </c>
      <c r="H77" s="115"/>
    </row>
    <row r="78" spans="1:8" x14ac:dyDescent="0.35">
      <c r="A78" s="114">
        <v>45897.547615740739</v>
      </c>
      <c r="B78" s="115" t="s">
        <v>140</v>
      </c>
      <c r="C78" s="114">
        <v>45897.547638888886</v>
      </c>
      <c r="D78" s="116">
        <v>5942.45</v>
      </c>
      <c r="E78" s="116"/>
      <c r="F78" s="115" t="s">
        <v>82</v>
      </c>
      <c r="G78" s="108" t="s">
        <v>13</v>
      </c>
      <c r="H78" s="115"/>
    </row>
    <row r="79" spans="1:8" x14ac:dyDescent="0.35">
      <c r="A79" s="114">
        <v>45897.547627314816</v>
      </c>
      <c r="B79" s="115" t="s">
        <v>250</v>
      </c>
      <c r="C79" s="114">
        <v>45897.547650462962</v>
      </c>
      <c r="D79" s="116">
        <v>5393.92</v>
      </c>
      <c r="E79" s="116"/>
      <c r="F79" s="115" t="s">
        <v>82</v>
      </c>
      <c r="G79" s="108" t="s">
        <v>13</v>
      </c>
      <c r="H79" s="115"/>
    </row>
    <row r="80" spans="1:8" x14ac:dyDescent="0.35">
      <c r="A80" s="114">
        <v>45897.547638888886</v>
      </c>
      <c r="B80" s="115" t="s">
        <v>259</v>
      </c>
      <c r="C80" s="114">
        <v>45897.547662037039</v>
      </c>
      <c r="D80" s="116">
        <v>3950.36</v>
      </c>
      <c r="E80" s="116"/>
      <c r="F80" s="115" t="s">
        <v>82</v>
      </c>
      <c r="G80" s="108" t="s">
        <v>13</v>
      </c>
      <c r="H80" s="115"/>
    </row>
    <row r="81" spans="1:8" x14ac:dyDescent="0.35">
      <c r="A81" s="114">
        <v>45897.547662037039</v>
      </c>
      <c r="B81" s="115" t="s">
        <v>124</v>
      </c>
      <c r="C81" s="114">
        <v>45897.547673611109</v>
      </c>
      <c r="D81" s="116">
        <v>4436.17</v>
      </c>
      <c r="E81" s="116"/>
      <c r="F81" s="115" t="s">
        <v>82</v>
      </c>
      <c r="G81" s="108" t="s">
        <v>13</v>
      </c>
      <c r="H81" s="115"/>
    </row>
    <row r="82" spans="1:8" x14ac:dyDescent="0.35">
      <c r="A82" s="114">
        <v>45897.547673611109</v>
      </c>
      <c r="B82" s="115" t="s">
        <v>120</v>
      </c>
      <c r="C82" s="114">
        <v>45897.547696759262</v>
      </c>
      <c r="D82" s="116">
        <v>4569.46</v>
      </c>
      <c r="E82" s="116"/>
      <c r="F82" s="115" t="s">
        <v>82</v>
      </c>
      <c r="G82" s="108" t="s">
        <v>13</v>
      </c>
      <c r="H82" s="115"/>
    </row>
    <row r="83" spans="1:8" x14ac:dyDescent="0.35">
      <c r="A83" s="114">
        <v>45897.547685185185</v>
      </c>
      <c r="B83" s="115" t="s">
        <v>261</v>
      </c>
      <c r="C83" s="114">
        <v>45897.547708333332</v>
      </c>
      <c r="D83" s="116">
        <v>5943.61</v>
      </c>
      <c r="E83" s="116"/>
      <c r="F83" s="115" t="s">
        <v>82</v>
      </c>
      <c r="G83" s="108" t="s">
        <v>13</v>
      </c>
      <c r="H83" s="115"/>
    </row>
    <row r="84" spans="1:8" x14ac:dyDescent="0.35">
      <c r="A84" s="114">
        <v>45897.547696759262</v>
      </c>
      <c r="B84" s="115" t="s">
        <v>777</v>
      </c>
      <c r="C84" s="114">
        <v>45897.547719907408</v>
      </c>
      <c r="D84" s="116">
        <v>4846</v>
      </c>
      <c r="E84" s="116"/>
      <c r="F84" s="115" t="s">
        <v>82</v>
      </c>
      <c r="G84" s="108" t="s">
        <v>13</v>
      </c>
      <c r="H84" s="115"/>
    </row>
    <row r="85" spans="1:8" x14ac:dyDescent="0.35">
      <c r="A85" s="114">
        <v>45897.547685185185</v>
      </c>
      <c r="B85" s="115" t="s">
        <v>776</v>
      </c>
      <c r="C85" s="114">
        <v>45897.547719907408</v>
      </c>
      <c r="D85" s="116">
        <v>3987.01</v>
      </c>
      <c r="E85" s="116"/>
      <c r="F85" s="115" t="s">
        <v>82</v>
      </c>
      <c r="G85" s="108" t="s">
        <v>13</v>
      </c>
      <c r="H85" s="115"/>
    </row>
    <row r="86" spans="1:8" x14ac:dyDescent="0.35">
      <c r="A86" s="114">
        <v>45897.547708333332</v>
      </c>
      <c r="B86" s="115" t="s">
        <v>544</v>
      </c>
      <c r="C86" s="114">
        <v>45897.547731481478</v>
      </c>
      <c r="D86" s="116">
        <v>4288.03</v>
      </c>
      <c r="E86" s="116"/>
      <c r="F86" s="115" t="s">
        <v>82</v>
      </c>
      <c r="G86" s="108" t="s">
        <v>13</v>
      </c>
      <c r="H86" s="115"/>
    </row>
    <row r="87" spans="1:8" x14ac:dyDescent="0.35">
      <c r="A87" s="114">
        <v>45897.547708333332</v>
      </c>
      <c r="B87" s="115" t="s">
        <v>252</v>
      </c>
      <c r="C87" s="114">
        <v>45897.547731481478</v>
      </c>
      <c r="D87" s="116">
        <v>6027.06</v>
      </c>
      <c r="E87" s="116"/>
      <c r="F87" s="115" t="s">
        <v>82</v>
      </c>
      <c r="G87" s="108" t="s">
        <v>13</v>
      </c>
      <c r="H87" s="115"/>
    </row>
    <row r="88" spans="1:8" x14ac:dyDescent="0.35">
      <c r="A88" s="114">
        <v>45897.547719907408</v>
      </c>
      <c r="B88" s="115" t="s">
        <v>255</v>
      </c>
      <c r="C88" s="114">
        <v>45897.547743055555</v>
      </c>
      <c r="D88" s="116">
        <v>4341.1400000000003</v>
      </c>
      <c r="E88" s="116"/>
      <c r="F88" s="115" t="s">
        <v>82</v>
      </c>
      <c r="G88" s="108" t="s">
        <v>13</v>
      </c>
      <c r="H88" s="115"/>
    </row>
    <row r="89" spans="1:8" x14ac:dyDescent="0.35">
      <c r="A89" s="114">
        <v>45897.547731481478</v>
      </c>
      <c r="B89" s="115" t="s">
        <v>288</v>
      </c>
      <c r="C89" s="114">
        <v>45897.547754629632</v>
      </c>
      <c r="D89" s="116">
        <v>3172.28</v>
      </c>
      <c r="E89" s="116"/>
      <c r="F89" s="115" t="s">
        <v>82</v>
      </c>
      <c r="G89" s="108" t="s">
        <v>13</v>
      </c>
      <c r="H89" s="115"/>
    </row>
    <row r="90" spans="1:8" x14ac:dyDescent="0.35">
      <c r="A90" s="114">
        <v>45897.547743055555</v>
      </c>
      <c r="B90" s="115" t="s">
        <v>457</v>
      </c>
      <c r="C90" s="114">
        <v>45897.547766203701</v>
      </c>
      <c r="D90" s="116">
        <v>6095.91</v>
      </c>
      <c r="E90" s="116"/>
      <c r="F90" s="115" t="s">
        <v>82</v>
      </c>
      <c r="G90" s="108" t="s">
        <v>13</v>
      </c>
      <c r="H90" s="115"/>
    </row>
    <row r="91" spans="1:8" x14ac:dyDescent="0.35">
      <c r="A91" s="114">
        <v>45897.547743055555</v>
      </c>
      <c r="B91" s="115" t="s">
        <v>257</v>
      </c>
      <c r="C91" s="114">
        <v>45897.547766203701</v>
      </c>
      <c r="D91" s="116">
        <v>4577.58</v>
      </c>
      <c r="E91" s="116"/>
      <c r="F91" s="115" t="s">
        <v>82</v>
      </c>
      <c r="G91" s="108" t="s">
        <v>13</v>
      </c>
      <c r="H91" s="115"/>
    </row>
    <row r="92" spans="1:8" x14ac:dyDescent="0.35">
      <c r="A92" s="114">
        <v>45897.547766203701</v>
      </c>
      <c r="B92" s="115" t="s">
        <v>262</v>
      </c>
      <c r="C92" s="114">
        <v>45897.547777777778</v>
      </c>
      <c r="D92" s="116">
        <v>3986.71</v>
      </c>
      <c r="E92" s="116"/>
      <c r="F92" s="115" t="s">
        <v>82</v>
      </c>
      <c r="G92" s="108" t="s">
        <v>13</v>
      </c>
      <c r="H92" s="115"/>
    </row>
    <row r="93" spans="1:8" x14ac:dyDescent="0.35">
      <c r="A93" s="114">
        <v>45897.547754629632</v>
      </c>
      <c r="B93" s="115" t="s">
        <v>373</v>
      </c>
      <c r="C93" s="114">
        <v>45897.547777777778</v>
      </c>
      <c r="D93" s="116">
        <v>3990.09</v>
      </c>
      <c r="E93" s="116"/>
      <c r="F93" s="115" t="s">
        <v>82</v>
      </c>
      <c r="G93" s="108" t="s">
        <v>13</v>
      </c>
      <c r="H93" s="115"/>
    </row>
    <row r="94" spans="1:8" x14ac:dyDescent="0.35">
      <c r="A94" s="114">
        <v>45897.547777777778</v>
      </c>
      <c r="B94" s="115" t="s">
        <v>838</v>
      </c>
      <c r="C94" s="114">
        <v>45897.547789351855</v>
      </c>
      <c r="D94" s="116">
        <v>1723.57</v>
      </c>
      <c r="E94" s="116"/>
      <c r="F94" s="115" t="s">
        <v>82</v>
      </c>
      <c r="G94" s="108" t="s">
        <v>13</v>
      </c>
      <c r="H94" s="115"/>
    </row>
    <row r="95" spans="1:8" x14ac:dyDescent="0.35">
      <c r="A95" s="114">
        <v>45897.547754629632</v>
      </c>
      <c r="B95" s="115" t="s">
        <v>474</v>
      </c>
      <c r="C95" s="114">
        <v>45897.547789351855</v>
      </c>
      <c r="D95" s="116">
        <v>4831.22</v>
      </c>
      <c r="E95" s="116"/>
      <c r="F95" s="115" t="s">
        <v>82</v>
      </c>
      <c r="G95" s="108" t="s">
        <v>13</v>
      </c>
      <c r="H95" s="115"/>
    </row>
    <row r="96" spans="1:8" x14ac:dyDescent="0.35">
      <c r="A96" s="114">
        <v>45897.547777777778</v>
      </c>
      <c r="B96" s="115" t="s">
        <v>247</v>
      </c>
      <c r="C96" s="114">
        <v>45897.547800925924</v>
      </c>
      <c r="D96" s="116">
        <v>4400.28</v>
      </c>
      <c r="E96" s="116"/>
      <c r="F96" s="115" t="s">
        <v>82</v>
      </c>
      <c r="G96" s="108" t="s">
        <v>13</v>
      </c>
      <c r="H96" s="115"/>
    </row>
    <row r="97" spans="1:8" x14ac:dyDescent="0.35">
      <c r="A97" s="114">
        <v>45897.547766203701</v>
      </c>
      <c r="B97" s="115" t="s">
        <v>613</v>
      </c>
      <c r="C97" s="114">
        <v>45897.547800925924</v>
      </c>
      <c r="D97" s="116">
        <v>3999.03</v>
      </c>
      <c r="E97" s="116"/>
      <c r="F97" s="115" t="s">
        <v>82</v>
      </c>
      <c r="G97" s="108" t="s">
        <v>13</v>
      </c>
      <c r="H97" s="115"/>
    </row>
    <row r="98" spans="1:8" x14ac:dyDescent="0.35">
      <c r="A98" s="114">
        <v>45897.547800925924</v>
      </c>
      <c r="B98" s="115" t="s">
        <v>778</v>
      </c>
      <c r="C98" s="114">
        <v>45897.547812500001</v>
      </c>
      <c r="D98" s="116">
        <v>5358.13</v>
      </c>
      <c r="E98" s="116"/>
      <c r="F98" s="115" t="s">
        <v>82</v>
      </c>
      <c r="G98" s="108" t="s">
        <v>13</v>
      </c>
      <c r="H98" s="115"/>
    </row>
    <row r="99" spans="1:8" x14ac:dyDescent="0.35">
      <c r="A99" s="114">
        <v>45897.547789351855</v>
      </c>
      <c r="B99" s="115" t="s">
        <v>132</v>
      </c>
      <c r="C99" s="114">
        <v>45897.547812500001</v>
      </c>
      <c r="D99" s="116">
        <v>4692.96</v>
      </c>
      <c r="E99" s="116"/>
      <c r="F99" s="115" t="s">
        <v>82</v>
      </c>
      <c r="G99" s="108" t="s">
        <v>13</v>
      </c>
      <c r="H99" s="115"/>
    </row>
    <row r="100" spans="1:8" x14ac:dyDescent="0.35">
      <c r="A100" s="114">
        <v>45897.547789351855</v>
      </c>
      <c r="B100" s="115" t="s">
        <v>94</v>
      </c>
      <c r="C100" s="114">
        <v>45897.547812500001</v>
      </c>
      <c r="D100" s="116">
        <v>5213.87</v>
      </c>
      <c r="E100" s="116"/>
      <c r="F100" s="115" t="s">
        <v>82</v>
      </c>
      <c r="G100" s="108" t="s">
        <v>13</v>
      </c>
      <c r="H100" s="115"/>
    </row>
    <row r="101" spans="1:8" x14ac:dyDescent="0.35">
      <c r="A101" s="114">
        <v>45897.547812500001</v>
      </c>
      <c r="B101" s="115" t="s">
        <v>367</v>
      </c>
      <c r="C101" s="114">
        <v>45897.547824074078</v>
      </c>
      <c r="D101" s="116">
        <v>3242.5</v>
      </c>
      <c r="E101" s="116"/>
      <c r="F101" s="115" t="s">
        <v>82</v>
      </c>
      <c r="G101" s="108" t="s">
        <v>13</v>
      </c>
      <c r="H101" s="115"/>
    </row>
    <row r="102" spans="1:8" x14ac:dyDescent="0.35">
      <c r="A102" s="114">
        <v>45897.547812500001</v>
      </c>
      <c r="B102" s="115" t="s">
        <v>126</v>
      </c>
      <c r="C102" s="114">
        <v>45897.547824074078</v>
      </c>
      <c r="D102" s="116">
        <v>4872.57</v>
      </c>
      <c r="E102" s="116"/>
      <c r="F102" s="115" t="s">
        <v>82</v>
      </c>
      <c r="G102" s="108" t="s">
        <v>13</v>
      </c>
      <c r="H102" s="115"/>
    </row>
    <row r="103" spans="1:8" x14ac:dyDescent="0.35">
      <c r="A103" s="114">
        <v>45897.547824074078</v>
      </c>
      <c r="B103" s="115" t="s">
        <v>118</v>
      </c>
      <c r="C103" s="114">
        <v>45897.547835648147</v>
      </c>
      <c r="D103" s="116">
        <v>4486.9799999999996</v>
      </c>
      <c r="E103" s="116"/>
      <c r="F103" s="115" t="s">
        <v>82</v>
      </c>
      <c r="G103" s="108" t="s">
        <v>13</v>
      </c>
      <c r="H103" s="115"/>
    </row>
    <row r="104" spans="1:8" x14ac:dyDescent="0.35">
      <c r="A104" s="114">
        <v>45897.547835648147</v>
      </c>
      <c r="B104" s="115" t="s">
        <v>122</v>
      </c>
      <c r="C104" s="114">
        <v>45897.547847222224</v>
      </c>
      <c r="D104" s="116">
        <v>4335.92</v>
      </c>
      <c r="E104" s="116"/>
      <c r="F104" s="115" t="s">
        <v>82</v>
      </c>
      <c r="G104" s="108" t="s">
        <v>13</v>
      </c>
      <c r="H104" s="115"/>
    </row>
    <row r="105" spans="1:8" x14ac:dyDescent="0.35">
      <c r="A105" s="114">
        <v>45897.547847222224</v>
      </c>
      <c r="B105" s="115" t="s">
        <v>251</v>
      </c>
      <c r="C105" s="114">
        <v>45897.547858796293</v>
      </c>
      <c r="D105" s="116">
        <v>5394.81</v>
      </c>
      <c r="E105" s="116"/>
      <c r="F105" s="115" t="s">
        <v>82</v>
      </c>
      <c r="G105" s="108" t="s">
        <v>13</v>
      </c>
      <c r="H105" s="115"/>
    </row>
    <row r="106" spans="1:8" x14ac:dyDescent="0.35">
      <c r="A106" s="114">
        <v>45897.547858796293</v>
      </c>
      <c r="B106" s="115" t="s">
        <v>243</v>
      </c>
      <c r="C106" s="114">
        <v>45897.54787037037</v>
      </c>
      <c r="D106" s="116">
        <v>5886.01</v>
      </c>
      <c r="E106" s="116"/>
      <c r="F106" s="115" t="s">
        <v>82</v>
      </c>
      <c r="G106" s="108" t="s">
        <v>13</v>
      </c>
      <c r="H106" s="115"/>
    </row>
    <row r="107" spans="1:8" x14ac:dyDescent="0.35">
      <c r="A107" s="114">
        <v>45897.547847222224</v>
      </c>
      <c r="B107" s="115" t="s">
        <v>246</v>
      </c>
      <c r="C107" s="114">
        <v>45897.54787037037</v>
      </c>
      <c r="D107" s="116">
        <v>6392.03</v>
      </c>
      <c r="E107" s="116"/>
      <c r="F107" s="115" t="s">
        <v>82</v>
      </c>
      <c r="G107" s="108" t="s">
        <v>13</v>
      </c>
      <c r="H107" s="115"/>
    </row>
    <row r="108" spans="1:8" x14ac:dyDescent="0.35">
      <c r="A108" s="114">
        <v>45897.54787037037</v>
      </c>
      <c r="B108" s="115" t="s">
        <v>248</v>
      </c>
      <c r="C108" s="114">
        <v>45897.547881944447</v>
      </c>
      <c r="D108" s="116">
        <v>4179.55</v>
      </c>
      <c r="E108" s="116"/>
      <c r="F108" s="115" t="s">
        <v>82</v>
      </c>
      <c r="G108" s="108" t="s">
        <v>13</v>
      </c>
      <c r="H108" s="115"/>
    </row>
    <row r="109" spans="1:8" x14ac:dyDescent="0.35">
      <c r="A109" s="114">
        <v>45897.547881944447</v>
      </c>
      <c r="B109" s="115" t="s">
        <v>134</v>
      </c>
      <c r="C109" s="114">
        <v>45897.547893518517</v>
      </c>
      <c r="D109" s="116">
        <v>4673.8500000000004</v>
      </c>
      <c r="E109" s="116"/>
      <c r="F109" s="115" t="s">
        <v>82</v>
      </c>
      <c r="G109" s="108" t="s">
        <v>13</v>
      </c>
      <c r="H109" s="115"/>
    </row>
    <row r="110" spans="1:8" x14ac:dyDescent="0.35">
      <c r="A110" s="114">
        <v>45897.547893518517</v>
      </c>
      <c r="B110" s="115" t="s">
        <v>244</v>
      </c>
      <c r="C110" s="114">
        <v>45897.547905092593</v>
      </c>
      <c r="D110" s="116">
        <v>4490.8599999999997</v>
      </c>
      <c r="E110" s="116"/>
      <c r="F110" s="115" t="s">
        <v>82</v>
      </c>
      <c r="G110" s="108" t="s">
        <v>13</v>
      </c>
      <c r="H110" s="115"/>
    </row>
    <row r="111" spans="1:8" x14ac:dyDescent="0.35">
      <c r="A111" s="114">
        <v>45897.547905092593</v>
      </c>
      <c r="B111" s="115" t="s">
        <v>258</v>
      </c>
      <c r="C111" s="114">
        <v>45897.54791666667</v>
      </c>
      <c r="D111" s="116">
        <v>3140.01</v>
      </c>
      <c r="E111" s="116"/>
      <c r="F111" s="115" t="s">
        <v>82</v>
      </c>
      <c r="G111" s="108" t="s">
        <v>13</v>
      </c>
      <c r="H111" s="115"/>
    </row>
    <row r="112" spans="1:8" x14ac:dyDescent="0.35">
      <c r="A112" s="114">
        <v>45897.54792824074</v>
      </c>
      <c r="B112" s="115" t="s">
        <v>260</v>
      </c>
      <c r="C112" s="114">
        <v>45897.547939814816</v>
      </c>
      <c r="D112" s="116">
        <v>4896.0200000000004</v>
      </c>
      <c r="E112" s="116"/>
      <c r="F112" s="115" t="s">
        <v>82</v>
      </c>
      <c r="G112" s="108" t="s">
        <v>13</v>
      </c>
      <c r="H112" s="115"/>
    </row>
    <row r="113" spans="1:8" x14ac:dyDescent="0.35">
      <c r="A113" s="114">
        <v>45897.547939814816</v>
      </c>
      <c r="B113" s="115" t="s">
        <v>612</v>
      </c>
      <c r="C113" s="114">
        <v>45897.547962962963</v>
      </c>
      <c r="D113" s="116">
        <v>3297.64</v>
      </c>
      <c r="E113" s="116"/>
      <c r="F113" s="115" t="s">
        <v>82</v>
      </c>
      <c r="G113" s="108" t="s">
        <v>13</v>
      </c>
      <c r="H113" s="115"/>
    </row>
    <row r="114" spans="1:8" x14ac:dyDescent="0.35">
      <c r="A114" s="109">
        <v>45897.584699074076</v>
      </c>
      <c r="B114" s="19" t="s">
        <v>302</v>
      </c>
      <c r="C114" s="109">
        <v>45897.584699074076</v>
      </c>
      <c r="D114" s="110"/>
      <c r="E114" s="110">
        <v>9744</v>
      </c>
      <c r="F114" s="19" t="s">
        <v>841</v>
      </c>
      <c r="G114" s="19" t="s">
        <v>9</v>
      </c>
      <c r="H114" s="19"/>
    </row>
    <row r="115" spans="1:8" x14ac:dyDescent="0.35">
      <c r="A115" s="109">
        <v>45898.000567129631</v>
      </c>
      <c r="B115" s="19" t="s">
        <v>240</v>
      </c>
      <c r="C115" s="109">
        <v>45898.000567129631</v>
      </c>
      <c r="D115" s="110"/>
      <c r="E115" s="110">
        <v>14400</v>
      </c>
      <c r="F115" s="19" t="s">
        <v>842</v>
      </c>
      <c r="G115" s="19" t="s">
        <v>9</v>
      </c>
      <c r="H115" s="19"/>
    </row>
    <row r="116" spans="1:8" x14ac:dyDescent="0.35">
      <c r="A116" s="109">
        <v>45898.126817129632</v>
      </c>
      <c r="B116" s="19" t="s">
        <v>192</v>
      </c>
      <c r="C116" s="109">
        <v>45898.126817129632</v>
      </c>
      <c r="D116" s="110"/>
      <c r="E116" s="110">
        <v>864</v>
      </c>
      <c r="F116" s="19" t="s">
        <v>843</v>
      </c>
      <c r="G116" s="19" t="s">
        <v>9</v>
      </c>
      <c r="H116" s="19"/>
    </row>
    <row r="117" spans="1:8" x14ac:dyDescent="0.35">
      <c r="A117" s="109">
        <v>45898.126875000002</v>
      </c>
      <c r="B117" s="19" t="s">
        <v>192</v>
      </c>
      <c r="C117" s="109">
        <v>45898.126875000002</v>
      </c>
      <c r="D117" s="110"/>
      <c r="E117" s="110">
        <v>10200</v>
      </c>
      <c r="F117" s="19" t="s">
        <v>844</v>
      </c>
      <c r="G117" s="19" t="s">
        <v>9</v>
      </c>
      <c r="H117" s="19"/>
    </row>
    <row r="118" spans="1:8" x14ac:dyDescent="0.35">
      <c r="A118" s="109">
        <v>45898.126875000002</v>
      </c>
      <c r="B118" s="19" t="s">
        <v>192</v>
      </c>
      <c r="C118" s="109">
        <v>45898.126875000002</v>
      </c>
      <c r="D118" s="110"/>
      <c r="E118" s="110">
        <v>13104</v>
      </c>
      <c r="F118" s="19" t="s">
        <v>845</v>
      </c>
      <c r="G118" s="19" t="s">
        <v>9</v>
      </c>
      <c r="H118" s="19"/>
    </row>
    <row r="119" spans="1:8" x14ac:dyDescent="0.35">
      <c r="A119" s="109">
        <v>45898.126979166664</v>
      </c>
      <c r="B119" s="19" t="s">
        <v>192</v>
      </c>
      <c r="C119" s="109">
        <v>45898.126979166664</v>
      </c>
      <c r="D119" s="110"/>
      <c r="E119" s="110">
        <v>79.2</v>
      </c>
      <c r="F119" s="19" t="s">
        <v>846</v>
      </c>
      <c r="G119" s="19" t="s">
        <v>9</v>
      </c>
      <c r="H119" s="19"/>
    </row>
    <row r="120" spans="1:8" x14ac:dyDescent="0.35">
      <c r="A120" s="109">
        <v>45898.290578703702</v>
      </c>
      <c r="B120" s="19" t="s">
        <v>218</v>
      </c>
      <c r="C120" s="109">
        <v>45898.290578703702</v>
      </c>
      <c r="D120" s="110"/>
      <c r="E120" s="110">
        <v>12480</v>
      </c>
      <c r="F120" s="19" t="s">
        <v>847</v>
      </c>
      <c r="G120" s="19" t="s">
        <v>9</v>
      </c>
      <c r="H120" s="19"/>
    </row>
    <row r="121" spans="1:8" x14ac:dyDescent="0.35">
      <c r="A121" s="109">
        <v>45898.345393518517</v>
      </c>
      <c r="B121" s="19" t="s">
        <v>85</v>
      </c>
      <c r="C121" s="109">
        <v>45898.345393518517</v>
      </c>
      <c r="D121" s="110"/>
      <c r="E121" s="110">
        <v>10260</v>
      </c>
      <c r="F121" s="19" t="s">
        <v>848</v>
      </c>
      <c r="G121" s="19" t="s">
        <v>9</v>
      </c>
      <c r="H121" s="19"/>
    </row>
    <row r="122" spans="1:8" x14ac:dyDescent="0.35">
      <c r="A122" s="109">
        <v>45898.346296296295</v>
      </c>
      <c r="B122" s="19" t="s">
        <v>85</v>
      </c>
      <c r="C122" s="109">
        <v>45898.346296296295</v>
      </c>
      <c r="D122" s="110"/>
      <c r="E122" s="110">
        <v>10230</v>
      </c>
      <c r="F122" s="19" t="s">
        <v>849</v>
      </c>
      <c r="G122" s="19" t="s">
        <v>9</v>
      </c>
      <c r="H122" s="19"/>
    </row>
    <row r="123" spans="1:8" x14ac:dyDescent="0.35">
      <c r="A123" s="114">
        <v>45898.465902777774</v>
      </c>
      <c r="B123" s="115" t="s">
        <v>249</v>
      </c>
      <c r="C123" s="114">
        <v>45898.465925925928</v>
      </c>
      <c r="D123" s="116">
        <v>5003.51</v>
      </c>
      <c r="E123" s="116"/>
      <c r="F123" s="115" t="s">
        <v>82</v>
      </c>
      <c r="G123" s="108" t="s">
        <v>13</v>
      </c>
      <c r="H123" s="115"/>
    </row>
    <row r="124" spans="1:8" x14ac:dyDescent="0.35">
      <c r="A124" s="114">
        <v>45898.465914351851</v>
      </c>
      <c r="B124" s="115" t="s">
        <v>372</v>
      </c>
      <c r="C124" s="114">
        <v>45898.465949074074</v>
      </c>
      <c r="D124" s="116">
        <v>5476.19</v>
      </c>
      <c r="E124" s="116"/>
      <c r="F124" s="115" t="s">
        <v>82</v>
      </c>
      <c r="G124" s="108" t="s">
        <v>13</v>
      </c>
      <c r="H124" s="115"/>
    </row>
    <row r="125" spans="1:8" x14ac:dyDescent="0.35">
      <c r="A125" s="114">
        <v>45898.467094907406</v>
      </c>
      <c r="B125" s="115" t="s">
        <v>635</v>
      </c>
      <c r="C125" s="114">
        <v>45898.467106481483</v>
      </c>
      <c r="D125" s="116">
        <v>181.9</v>
      </c>
      <c r="E125" s="116"/>
      <c r="F125" s="115" t="s">
        <v>850</v>
      </c>
      <c r="G125" s="108" t="s">
        <v>72</v>
      </c>
      <c r="H125" s="115"/>
    </row>
    <row r="126" spans="1:8" x14ac:dyDescent="0.35">
      <c r="A126" s="114">
        <v>45898.467430555553</v>
      </c>
      <c r="B126" s="115" t="s">
        <v>635</v>
      </c>
      <c r="C126" s="114">
        <v>45898.467453703706</v>
      </c>
      <c r="D126" s="116">
        <v>28</v>
      </c>
      <c r="E126" s="116"/>
      <c r="F126" s="115" t="s">
        <v>851</v>
      </c>
      <c r="G126" s="108" t="s">
        <v>72</v>
      </c>
      <c r="H126" s="115"/>
    </row>
    <row r="127" spans="1:8" x14ac:dyDescent="0.35">
      <c r="A127" s="114">
        <v>45898.467777777776</v>
      </c>
      <c r="B127" s="115" t="s">
        <v>635</v>
      </c>
      <c r="C127" s="114">
        <v>45898.467800925922</v>
      </c>
      <c r="D127" s="116">
        <v>32</v>
      </c>
      <c r="E127" s="116"/>
      <c r="F127" s="115" t="s">
        <v>852</v>
      </c>
      <c r="G127" s="108" t="s">
        <v>72</v>
      </c>
      <c r="H127" s="115"/>
    </row>
    <row r="128" spans="1:8" x14ac:dyDescent="0.35">
      <c r="A128" s="114">
        <v>45898.468136574076</v>
      </c>
      <c r="B128" s="115" t="s">
        <v>641</v>
      </c>
      <c r="C128" s="114">
        <v>45898.468159722222</v>
      </c>
      <c r="D128" s="116">
        <v>237.9</v>
      </c>
      <c r="E128" s="116"/>
      <c r="F128" s="115" t="s">
        <v>612</v>
      </c>
      <c r="G128" s="108" t="s">
        <v>61</v>
      </c>
      <c r="H128" s="115"/>
    </row>
    <row r="129" spans="1:8" x14ac:dyDescent="0.35">
      <c r="A129" s="114">
        <v>45898.468148148146</v>
      </c>
      <c r="B129" s="115" t="s">
        <v>556</v>
      </c>
      <c r="C129" s="114">
        <v>45898.468171296299</v>
      </c>
      <c r="D129" s="116">
        <v>326.94</v>
      </c>
      <c r="E129" s="116"/>
      <c r="F129" s="115" t="s">
        <v>545</v>
      </c>
      <c r="G129" s="108" t="s">
        <v>61</v>
      </c>
      <c r="H129" s="115"/>
    </row>
    <row r="130" spans="1:8" x14ac:dyDescent="0.35">
      <c r="A130" s="114">
        <v>45898.468159722222</v>
      </c>
      <c r="B130" s="115" t="s">
        <v>640</v>
      </c>
      <c r="C130" s="114">
        <v>45898.468182870369</v>
      </c>
      <c r="D130" s="116">
        <v>671.2</v>
      </c>
      <c r="E130" s="116"/>
      <c r="F130" s="115" t="s">
        <v>613</v>
      </c>
      <c r="G130" s="108" t="s">
        <v>61</v>
      </c>
      <c r="H130" s="115"/>
    </row>
    <row r="131" spans="1:8" x14ac:dyDescent="0.35">
      <c r="A131" s="114">
        <v>45898.468171296299</v>
      </c>
      <c r="B131" s="115" t="s">
        <v>557</v>
      </c>
      <c r="C131" s="114">
        <v>45898.468194444446</v>
      </c>
      <c r="D131" s="116">
        <v>224.95</v>
      </c>
      <c r="E131" s="116"/>
      <c r="F131" s="115" t="s">
        <v>558</v>
      </c>
      <c r="G131" s="108" t="s">
        <v>61</v>
      </c>
      <c r="H131" s="115"/>
    </row>
    <row r="132" spans="1:8" x14ac:dyDescent="0.35">
      <c r="A132" s="114">
        <v>45898.468171296299</v>
      </c>
      <c r="B132" s="115" t="s">
        <v>486</v>
      </c>
      <c r="C132" s="114">
        <v>45898.468194444446</v>
      </c>
      <c r="D132" s="116">
        <v>616.79999999999995</v>
      </c>
      <c r="E132" s="116"/>
      <c r="F132" s="115" t="s">
        <v>487</v>
      </c>
      <c r="G132" s="108" t="s">
        <v>61</v>
      </c>
      <c r="H132" s="115"/>
    </row>
    <row r="133" spans="1:8" x14ac:dyDescent="0.35">
      <c r="A133" s="114">
        <v>45898.468206018515</v>
      </c>
      <c r="B133" s="115" t="s">
        <v>385</v>
      </c>
      <c r="C133" s="114">
        <v>45898.468217592592</v>
      </c>
      <c r="D133" s="116">
        <v>330.38</v>
      </c>
      <c r="E133" s="116"/>
      <c r="F133" s="115" t="s">
        <v>372</v>
      </c>
      <c r="G133" s="108" t="s">
        <v>61</v>
      </c>
      <c r="H133" s="115"/>
    </row>
    <row r="134" spans="1:8" x14ac:dyDescent="0.35">
      <c r="A134" s="114">
        <v>45898.468194444446</v>
      </c>
      <c r="B134" s="115" t="s">
        <v>390</v>
      </c>
      <c r="C134" s="114">
        <v>45898.468217592592</v>
      </c>
      <c r="D134" s="116">
        <v>393.59</v>
      </c>
      <c r="E134" s="116"/>
      <c r="F134" s="115" t="s">
        <v>373</v>
      </c>
      <c r="G134" s="108" t="s">
        <v>61</v>
      </c>
      <c r="H134" s="115"/>
    </row>
    <row r="135" spans="1:8" x14ac:dyDescent="0.35">
      <c r="A135" s="114">
        <v>45898.468252314815</v>
      </c>
      <c r="B135" s="115" t="s">
        <v>312</v>
      </c>
      <c r="C135" s="114">
        <v>45898.468263888892</v>
      </c>
      <c r="D135" s="116">
        <v>142.84</v>
      </c>
      <c r="E135" s="116"/>
      <c r="F135" s="115" t="s">
        <v>251</v>
      </c>
      <c r="G135" s="108" t="s">
        <v>61</v>
      </c>
      <c r="H135" s="115"/>
    </row>
    <row r="136" spans="1:8" x14ac:dyDescent="0.35">
      <c r="A136" s="114">
        <v>45898.468263888892</v>
      </c>
      <c r="B136" s="115" t="s">
        <v>353</v>
      </c>
      <c r="C136" s="114">
        <v>45898.468275462961</v>
      </c>
      <c r="D136" s="116">
        <v>304</v>
      </c>
      <c r="E136" s="116"/>
      <c r="F136" s="115" t="s">
        <v>354</v>
      </c>
      <c r="G136" s="108" t="s">
        <v>61</v>
      </c>
      <c r="H136" s="115"/>
    </row>
    <row r="137" spans="1:8" x14ac:dyDescent="0.35">
      <c r="A137" s="114">
        <v>45898.468275462961</v>
      </c>
      <c r="B137" s="115" t="s">
        <v>131</v>
      </c>
      <c r="C137" s="114">
        <v>45898.468287037038</v>
      </c>
      <c r="D137" s="116">
        <v>534.11</v>
      </c>
      <c r="E137" s="116"/>
      <c r="F137" s="115" t="s">
        <v>132</v>
      </c>
      <c r="G137" s="108" t="s">
        <v>61</v>
      </c>
      <c r="H137" s="115"/>
    </row>
    <row r="138" spans="1:8" x14ac:dyDescent="0.35">
      <c r="A138" s="114">
        <v>45898.468275462961</v>
      </c>
      <c r="B138" s="115" t="s">
        <v>109</v>
      </c>
      <c r="C138" s="114">
        <v>45898.468287037038</v>
      </c>
      <c r="D138" s="116">
        <v>827.2</v>
      </c>
      <c r="E138" s="116"/>
      <c r="F138" s="115" t="s">
        <v>110</v>
      </c>
      <c r="G138" s="108" t="s">
        <v>61</v>
      </c>
      <c r="H138" s="115"/>
    </row>
    <row r="139" spans="1:8" x14ac:dyDescent="0.35">
      <c r="A139" s="114">
        <v>45898.468287037038</v>
      </c>
      <c r="B139" s="115" t="s">
        <v>135</v>
      </c>
      <c r="C139" s="114">
        <v>45898.468298611115</v>
      </c>
      <c r="D139" s="116">
        <v>266</v>
      </c>
      <c r="E139" s="116"/>
      <c r="F139" s="115" t="s">
        <v>136</v>
      </c>
      <c r="G139" s="108" t="s">
        <v>61</v>
      </c>
      <c r="H139" s="115"/>
    </row>
    <row r="140" spans="1:8" x14ac:dyDescent="0.35">
      <c r="A140" s="114">
        <v>45898.468287037038</v>
      </c>
      <c r="B140" s="115" t="s">
        <v>103</v>
      </c>
      <c r="C140" s="114">
        <v>45898.468298611115</v>
      </c>
      <c r="D140" s="116">
        <v>228.52</v>
      </c>
      <c r="E140" s="116"/>
      <c r="F140" s="115" t="s">
        <v>104</v>
      </c>
      <c r="G140" s="108" t="s">
        <v>61</v>
      </c>
      <c r="H140" s="115"/>
    </row>
    <row r="141" spans="1:8" x14ac:dyDescent="0.35">
      <c r="A141" s="114">
        <v>45898.468298611115</v>
      </c>
      <c r="B141" s="115" t="s">
        <v>127</v>
      </c>
      <c r="C141" s="114">
        <v>45898.468310185184</v>
      </c>
      <c r="D141" s="116">
        <v>337.1</v>
      </c>
      <c r="E141" s="116"/>
      <c r="F141" s="115" t="s">
        <v>128</v>
      </c>
      <c r="G141" s="108" t="s">
        <v>61</v>
      </c>
      <c r="H141" s="115"/>
    </row>
    <row r="142" spans="1:8" x14ac:dyDescent="0.35">
      <c r="A142" s="114">
        <v>45898.468310185184</v>
      </c>
      <c r="B142" s="115" t="s">
        <v>117</v>
      </c>
      <c r="C142" s="114">
        <v>45898.468321759261</v>
      </c>
      <c r="D142" s="116">
        <v>439.15</v>
      </c>
      <c r="E142" s="116"/>
      <c r="F142" s="115" t="s">
        <v>118</v>
      </c>
      <c r="G142" s="108" t="s">
        <v>61</v>
      </c>
      <c r="H142" s="115"/>
    </row>
    <row r="143" spans="1:8" x14ac:dyDescent="0.35">
      <c r="A143" s="114">
        <v>45898.468333333331</v>
      </c>
      <c r="B143" s="115" t="s">
        <v>133</v>
      </c>
      <c r="C143" s="114">
        <v>45898.468344907407</v>
      </c>
      <c r="D143" s="116">
        <v>616.79999999999995</v>
      </c>
      <c r="E143" s="116"/>
      <c r="F143" s="115" t="s">
        <v>134</v>
      </c>
      <c r="G143" s="108" t="s">
        <v>61</v>
      </c>
      <c r="H143" s="115"/>
    </row>
    <row r="144" spans="1:8" x14ac:dyDescent="0.35">
      <c r="A144" s="114">
        <v>45898.468321759261</v>
      </c>
      <c r="B144" s="115" t="s">
        <v>125</v>
      </c>
      <c r="C144" s="114">
        <v>45898.468344907407</v>
      </c>
      <c r="D144" s="116">
        <v>269.93</v>
      </c>
      <c r="E144" s="116"/>
      <c r="F144" s="115" t="s">
        <v>126</v>
      </c>
      <c r="G144" s="108" t="s">
        <v>61</v>
      </c>
      <c r="H144" s="115"/>
    </row>
    <row r="145" spans="1:8" x14ac:dyDescent="0.35">
      <c r="A145" s="114">
        <v>45898.468356481484</v>
      </c>
      <c r="B145" s="115" t="s">
        <v>123</v>
      </c>
      <c r="C145" s="114">
        <v>45898.468368055554</v>
      </c>
      <c r="D145" s="116">
        <v>462.1</v>
      </c>
      <c r="E145" s="116"/>
      <c r="F145" s="115" t="s">
        <v>124</v>
      </c>
      <c r="G145" s="108" t="s">
        <v>61</v>
      </c>
      <c r="H145" s="115"/>
    </row>
    <row r="146" spans="1:8" x14ac:dyDescent="0.35">
      <c r="A146" s="114">
        <v>45898.468344907407</v>
      </c>
      <c r="B146" s="115" t="s">
        <v>121</v>
      </c>
      <c r="C146" s="114">
        <v>45898.468368055554</v>
      </c>
      <c r="D146" s="116">
        <v>279.93</v>
      </c>
      <c r="E146" s="116"/>
      <c r="F146" s="115" t="s">
        <v>122</v>
      </c>
      <c r="G146" s="108" t="s">
        <v>61</v>
      </c>
      <c r="H146" s="115"/>
    </row>
    <row r="147" spans="1:8" x14ac:dyDescent="0.35">
      <c r="A147" s="114">
        <v>45898.468333333331</v>
      </c>
      <c r="B147" s="115" t="s">
        <v>113</v>
      </c>
      <c r="C147" s="114">
        <v>45898.468368055554</v>
      </c>
      <c r="D147" s="116">
        <v>45.31</v>
      </c>
      <c r="E147" s="116"/>
      <c r="F147" s="115" t="s">
        <v>114</v>
      </c>
      <c r="G147" s="108" t="s">
        <v>61</v>
      </c>
      <c r="H147" s="115"/>
    </row>
    <row r="148" spans="1:8" x14ac:dyDescent="0.35">
      <c r="A148" s="114">
        <v>45898.468402777777</v>
      </c>
      <c r="B148" s="115" t="s">
        <v>93</v>
      </c>
      <c r="C148" s="114">
        <v>45898.468414351853</v>
      </c>
      <c r="D148" s="116">
        <v>354.32</v>
      </c>
      <c r="E148" s="116"/>
      <c r="F148" s="115" t="s">
        <v>94</v>
      </c>
      <c r="G148" s="108" t="s">
        <v>61</v>
      </c>
      <c r="H148" s="115"/>
    </row>
    <row r="149" spans="1:8" x14ac:dyDescent="0.35">
      <c r="A149" s="114">
        <v>45898.468402777777</v>
      </c>
      <c r="B149" s="115" t="s">
        <v>139</v>
      </c>
      <c r="C149" s="114">
        <v>45898.468414351853</v>
      </c>
      <c r="D149" s="116">
        <v>355.31</v>
      </c>
      <c r="E149" s="116"/>
      <c r="F149" s="115" t="s">
        <v>140</v>
      </c>
      <c r="G149" s="108" t="s">
        <v>61</v>
      </c>
      <c r="H149" s="115"/>
    </row>
    <row r="150" spans="1:8" x14ac:dyDescent="0.35">
      <c r="A150" s="114">
        <v>45898.468414351853</v>
      </c>
      <c r="B150" s="115" t="s">
        <v>119</v>
      </c>
      <c r="C150" s="114">
        <v>45898.468425925923</v>
      </c>
      <c r="D150" s="116">
        <v>519.63</v>
      </c>
      <c r="E150" s="116"/>
      <c r="F150" s="115" t="s">
        <v>120</v>
      </c>
      <c r="G150" s="108" t="s">
        <v>61</v>
      </c>
      <c r="H150" s="115"/>
    </row>
    <row r="151" spans="1:8" x14ac:dyDescent="0.35">
      <c r="A151" s="114">
        <v>45898.468425925923</v>
      </c>
      <c r="B151" s="115" t="s">
        <v>129</v>
      </c>
      <c r="C151" s="114">
        <v>45898.468449074076</v>
      </c>
      <c r="D151" s="116">
        <v>549.16</v>
      </c>
      <c r="E151" s="116"/>
      <c r="F151" s="115" t="s">
        <v>130</v>
      </c>
      <c r="G151" s="108" t="s">
        <v>61</v>
      </c>
      <c r="H151" s="115"/>
    </row>
    <row r="152" spans="1:8" x14ac:dyDescent="0.35">
      <c r="A152" s="111">
        <v>45898.469143518516</v>
      </c>
      <c r="B152" s="22" t="s">
        <v>90</v>
      </c>
      <c r="C152" s="111">
        <v>45898.469143518516</v>
      </c>
      <c r="D152" s="112">
        <v>11760</v>
      </c>
      <c r="E152" s="112"/>
      <c r="F152" s="22" t="s">
        <v>853</v>
      </c>
      <c r="G152" s="22" t="s">
        <v>90</v>
      </c>
      <c r="H152" s="22"/>
    </row>
    <row r="153" spans="1:8" x14ac:dyDescent="0.35">
      <c r="A153" s="103">
        <v>45898.469143518516</v>
      </c>
      <c r="B153" s="15" t="s">
        <v>88</v>
      </c>
      <c r="C153" s="103">
        <v>45898.469155092593</v>
      </c>
      <c r="D153" s="104">
        <v>5</v>
      </c>
      <c r="E153" s="104"/>
      <c r="F153" s="80" t="s">
        <v>89</v>
      </c>
      <c r="G153" s="105" t="s">
        <v>8</v>
      </c>
      <c r="H153" s="15"/>
    </row>
    <row r="154" spans="1:8" x14ac:dyDescent="0.35">
      <c r="A154" s="111">
        <v>45898.470104166663</v>
      </c>
      <c r="B154" s="22" t="s">
        <v>90</v>
      </c>
      <c r="C154" s="111">
        <v>45898.470104166663</v>
      </c>
      <c r="D154" s="112">
        <v>10710</v>
      </c>
      <c r="E154" s="112"/>
      <c r="F154" s="22" t="s">
        <v>854</v>
      </c>
      <c r="G154" s="22" t="s">
        <v>90</v>
      </c>
      <c r="H154" s="22"/>
    </row>
    <row r="155" spans="1:8" x14ac:dyDescent="0.35">
      <c r="A155" s="103">
        <v>45898.470150462963</v>
      </c>
      <c r="B155" s="15" t="s">
        <v>88</v>
      </c>
      <c r="C155" s="103">
        <v>45898.47016203704</v>
      </c>
      <c r="D155" s="104">
        <v>5</v>
      </c>
      <c r="E155" s="104"/>
      <c r="F155" s="80" t="s">
        <v>89</v>
      </c>
      <c r="G155" s="105" t="s">
        <v>8</v>
      </c>
      <c r="H155" s="15"/>
    </row>
    <row r="156" spans="1:8" x14ac:dyDescent="0.35">
      <c r="A156" s="103">
        <v>45898.482152777775</v>
      </c>
      <c r="B156" s="15" t="s">
        <v>88</v>
      </c>
      <c r="C156" s="103">
        <v>45898.482152777775</v>
      </c>
      <c r="D156" s="104">
        <v>0.44</v>
      </c>
      <c r="E156" s="104"/>
      <c r="F156" s="80" t="s">
        <v>145</v>
      </c>
      <c r="G156" s="105" t="s">
        <v>8</v>
      </c>
      <c r="H156" s="15"/>
    </row>
    <row r="157" spans="1:8" x14ac:dyDescent="0.35">
      <c r="A157" s="103">
        <v>45898.304814814815</v>
      </c>
      <c r="B157" s="15" t="s">
        <v>289</v>
      </c>
      <c r="C157" s="103">
        <v>45898.482152777775</v>
      </c>
      <c r="D157" s="104">
        <v>43.07</v>
      </c>
      <c r="E157" s="104"/>
      <c r="F157" s="80"/>
      <c r="G157" s="105" t="s">
        <v>14</v>
      </c>
      <c r="H157" s="15"/>
    </row>
    <row r="158" spans="1:8" x14ac:dyDescent="0.35">
      <c r="A158" s="109">
        <v>45898.582638888889</v>
      </c>
      <c r="B158" s="19" t="s">
        <v>505</v>
      </c>
      <c r="C158" s="109">
        <v>45898.582638888889</v>
      </c>
      <c r="D158" s="110"/>
      <c r="E158" s="110">
        <v>11016</v>
      </c>
      <c r="F158" s="19" t="s">
        <v>855</v>
      </c>
      <c r="G158" s="19" t="s">
        <v>9</v>
      </c>
      <c r="H158" s="19"/>
    </row>
    <row r="159" spans="1:8" x14ac:dyDescent="0.35">
      <c r="A159" s="109">
        <v>45898.590613425928</v>
      </c>
      <c r="B159" s="19" t="s">
        <v>291</v>
      </c>
      <c r="C159" s="109">
        <v>45898.590613425928</v>
      </c>
      <c r="D159" s="110"/>
      <c r="E159" s="110">
        <v>13140</v>
      </c>
      <c r="F159" s="19" t="s">
        <v>856</v>
      </c>
      <c r="G159" s="19" t="s">
        <v>9</v>
      </c>
      <c r="H159" s="19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37" zoomScale="115" zoomScaleNormal="115" workbookViewId="0">
      <selection activeCell="G60" sqref="G60:G61"/>
    </sheetView>
  </sheetViews>
  <sheetFormatPr baseColWidth="10" defaultColWidth="11.1796875" defaultRowHeight="14.5" x14ac:dyDescent="0.35"/>
  <cols>
    <col min="1" max="1" width="10.81640625" bestFit="1" customWidth="1"/>
    <col min="2" max="2" width="26.36328125" bestFit="1" customWidth="1"/>
    <col min="3" max="3" width="10.81640625" style="4" bestFit="1" customWidth="1"/>
    <col min="4" max="4" width="10.7265625" style="24" bestFit="1" customWidth="1"/>
    <col min="5" max="5" width="11.81640625" style="25" bestFit="1" customWidth="1"/>
    <col min="6" max="6" width="32.54296875" style="27" bestFit="1" customWidth="1"/>
    <col min="7" max="7" width="17.453125" style="28" bestFit="1" customWidth="1"/>
    <col min="8" max="8" width="11.36328125" style="28" bestFit="1" customWidth="1"/>
    <col min="9" max="9" width="33.179687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09">
        <v>45901.129953703705</v>
      </c>
      <c r="B2" s="19" t="s">
        <v>189</v>
      </c>
      <c r="C2" s="109">
        <v>45901.129953703705</v>
      </c>
      <c r="D2" s="110"/>
      <c r="E2" s="110">
        <v>10296</v>
      </c>
      <c r="F2" s="19"/>
      <c r="G2" s="19" t="s">
        <v>9</v>
      </c>
      <c r="H2" s="19"/>
    </row>
    <row r="3" spans="1:8" x14ac:dyDescent="0.35">
      <c r="A3" s="103">
        <v>45901.255324074074</v>
      </c>
      <c r="B3" s="15" t="s">
        <v>300</v>
      </c>
      <c r="C3" s="103">
        <v>45901.255324074074</v>
      </c>
      <c r="D3" s="104">
        <v>470.45</v>
      </c>
      <c r="E3" s="104"/>
      <c r="F3" s="80" t="s">
        <v>857</v>
      </c>
      <c r="G3" s="105" t="s">
        <v>24</v>
      </c>
      <c r="H3" s="15"/>
    </row>
    <row r="4" spans="1:8" x14ac:dyDescent="0.35">
      <c r="A4" s="109">
        <v>45901.298587962963</v>
      </c>
      <c r="B4" s="19" t="s">
        <v>228</v>
      </c>
      <c r="C4" s="109">
        <v>45901.298587962963</v>
      </c>
      <c r="D4" s="110"/>
      <c r="E4" s="110">
        <v>10560</v>
      </c>
      <c r="F4" s="19" t="s">
        <v>858</v>
      </c>
      <c r="G4" s="19" t="s">
        <v>9</v>
      </c>
      <c r="H4" s="19"/>
    </row>
    <row r="5" spans="1:8" x14ac:dyDescent="0.35">
      <c r="A5" s="109">
        <v>45901.299675925926</v>
      </c>
      <c r="B5" s="19" t="s">
        <v>228</v>
      </c>
      <c r="C5" s="109">
        <v>45901.299675925926</v>
      </c>
      <c r="D5" s="110"/>
      <c r="E5" s="110">
        <v>9900</v>
      </c>
      <c r="F5" s="19" t="s">
        <v>859</v>
      </c>
      <c r="G5" s="19" t="s">
        <v>9</v>
      </c>
      <c r="H5" s="19"/>
    </row>
    <row r="6" spans="1:8" x14ac:dyDescent="0.35">
      <c r="A6" s="109">
        <v>45901.413113425922</v>
      </c>
      <c r="B6" s="19" t="s">
        <v>291</v>
      </c>
      <c r="C6" s="109">
        <v>45901.413113425922</v>
      </c>
      <c r="D6" s="110"/>
      <c r="E6" s="110">
        <v>15330</v>
      </c>
      <c r="F6" s="19" t="s">
        <v>860</v>
      </c>
      <c r="G6" s="19" t="s">
        <v>9</v>
      </c>
      <c r="H6" s="19"/>
    </row>
    <row r="7" spans="1:8" x14ac:dyDescent="0.35">
      <c r="A7" s="109">
        <v>45901.413113425922</v>
      </c>
      <c r="B7" s="19" t="s">
        <v>291</v>
      </c>
      <c r="C7" s="109">
        <v>45901.413113425922</v>
      </c>
      <c r="D7" s="110"/>
      <c r="E7" s="110">
        <v>14600</v>
      </c>
      <c r="F7" s="19" t="s">
        <v>861</v>
      </c>
      <c r="G7" s="19" t="s">
        <v>9</v>
      </c>
      <c r="H7" s="19"/>
    </row>
    <row r="8" spans="1:8" x14ac:dyDescent="0.35">
      <c r="A8" s="109">
        <v>45901.413344907407</v>
      </c>
      <c r="B8" s="19" t="s">
        <v>291</v>
      </c>
      <c r="C8" s="109">
        <v>45901.413344907407</v>
      </c>
      <c r="D8" s="110"/>
      <c r="E8" s="110">
        <v>11680</v>
      </c>
      <c r="F8" s="19" t="s">
        <v>862</v>
      </c>
      <c r="G8" s="19" t="s">
        <v>9</v>
      </c>
      <c r="H8" s="19"/>
    </row>
    <row r="9" spans="1:8" x14ac:dyDescent="0.35">
      <c r="A9" s="103">
        <v>45901.478692129633</v>
      </c>
      <c r="B9" s="15" t="s">
        <v>88</v>
      </c>
      <c r="C9" s="103">
        <v>45901.478703703702</v>
      </c>
      <c r="D9" s="104">
        <v>7.2</v>
      </c>
      <c r="E9" s="104"/>
      <c r="F9" s="80" t="s">
        <v>149</v>
      </c>
      <c r="G9" s="105" t="s">
        <v>8</v>
      </c>
      <c r="H9" s="15"/>
    </row>
    <row r="10" spans="1:8" x14ac:dyDescent="0.35">
      <c r="A10" s="103">
        <v>45901.478692129633</v>
      </c>
      <c r="B10" s="15" t="s">
        <v>88</v>
      </c>
      <c r="C10" s="103">
        <v>45901.478703703702</v>
      </c>
      <c r="D10" s="104">
        <v>106.8</v>
      </c>
      <c r="E10" s="104"/>
      <c r="F10" s="80" t="s">
        <v>471</v>
      </c>
      <c r="G10" s="105" t="s">
        <v>8</v>
      </c>
      <c r="H10" s="15"/>
    </row>
    <row r="11" spans="1:8" x14ac:dyDescent="0.35">
      <c r="A11" s="109">
        <v>45901.602476851855</v>
      </c>
      <c r="B11" s="19" t="s">
        <v>715</v>
      </c>
      <c r="C11" s="109">
        <v>45901.602476851855</v>
      </c>
      <c r="D11" s="110"/>
      <c r="E11" s="110">
        <v>15096</v>
      </c>
      <c r="F11" s="19" t="s">
        <v>863</v>
      </c>
      <c r="G11" s="19" t="s">
        <v>9</v>
      </c>
      <c r="H11" s="19"/>
    </row>
    <row r="12" spans="1:8" x14ac:dyDescent="0.35">
      <c r="A12" s="109">
        <v>45901.718425925923</v>
      </c>
      <c r="B12" s="19" t="s">
        <v>549</v>
      </c>
      <c r="C12" s="109">
        <v>45901.718425925923</v>
      </c>
      <c r="D12" s="110"/>
      <c r="E12" s="110">
        <v>10800</v>
      </c>
      <c r="F12" s="19" t="s">
        <v>864</v>
      </c>
      <c r="G12" s="19" t="s">
        <v>9</v>
      </c>
      <c r="H12" s="19"/>
    </row>
    <row r="13" spans="1:8" x14ac:dyDescent="0.35">
      <c r="A13" s="109">
        <v>45901.720150462963</v>
      </c>
      <c r="B13" s="19" t="s">
        <v>549</v>
      </c>
      <c r="C13" s="109">
        <v>45901.720150462963</v>
      </c>
      <c r="D13" s="110"/>
      <c r="E13" s="110">
        <v>3600</v>
      </c>
      <c r="F13" s="19" t="s">
        <v>865</v>
      </c>
      <c r="G13" s="19" t="s">
        <v>9</v>
      </c>
      <c r="H13" s="19"/>
    </row>
    <row r="14" spans="1:8" x14ac:dyDescent="0.35">
      <c r="A14" s="103">
        <v>45901.445937500001</v>
      </c>
      <c r="B14" s="15" t="s">
        <v>866</v>
      </c>
      <c r="C14" s="103">
        <v>45902.019062500003</v>
      </c>
      <c r="D14" s="104">
        <v>524.97</v>
      </c>
      <c r="E14" s="104"/>
      <c r="F14" s="80"/>
      <c r="G14" s="105" t="s">
        <v>868</v>
      </c>
      <c r="H14" s="15"/>
    </row>
    <row r="15" spans="1:8" x14ac:dyDescent="0.35">
      <c r="A15" s="103">
        <v>45901.454675925925</v>
      </c>
      <c r="B15" s="15" t="s">
        <v>622</v>
      </c>
      <c r="C15" s="103">
        <v>45902.026608796295</v>
      </c>
      <c r="D15" s="104">
        <v>7.34</v>
      </c>
      <c r="E15" s="104"/>
      <c r="F15" s="80"/>
      <c r="G15" s="105" t="s">
        <v>154</v>
      </c>
      <c r="H15" s="15"/>
    </row>
    <row r="16" spans="1:8" x14ac:dyDescent="0.35">
      <c r="A16" s="109">
        <v>45902.137418981481</v>
      </c>
      <c r="B16" s="19" t="s">
        <v>298</v>
      </c>
      <c r="C16" s="109">
        <v>45902.137418981481</v>
      </c>
      <c r="D16" s="110"/>
      <c r="E16" s="110">
        <v>14520</v>
      </c>
      <c r="F16" s="19" t="s">
        <v>867</v>
      </c>
      <c r="G16" s="19" t="s">
        <v>9</v>
      </c>
      <c r="H16" s="19"/>
    </row>
    <row r="17" spans="1:8" x14ac:dyDescent="0.35">
      <c r="A17" s="103">
        <v>45902.154675925929</v>
      </c>
      <c r="B17" s="15" t="s">
        <v>147</v>
      </c>
      <c r="C17" s="103">
        <v>45902.275185185186</v>
      </c>
      <c r="D17" s="104">
        <v>14.38</v>
      </c>
      <c r="E17" s="104"/>
      <c r="F17" s="80"/>
      <c r="G17" s="105" t="s">
        <v>57</v>
      </c>
      <c r="H17" s="15"/>
    </row>
    <row r="18" spans="1:8" x14ac:dyDescent="0.35">
      <c r="A18" s="103">
        <v>45901.44630787037</v>
      </c>
      <c r="B18" s="15" t="s">
        <v>480</v>
      </c>
      <c r="C18" s="103">
        <v>45902.280127314814</v>
      </c>
      <c r="D18" s="104">
        <v>31.05</v>
      </c>
      <c r="E18" s="104"/>
      <c r="F18" s="80"/>
      <c r="G18" s="105" t="s">
        <v>154</v>
      </c>
      <c r="H18" s="15"/>
    </row>
    <row r="19" spans="1:8" x14ac:dyDescent="0.35">
      <c r="A19" s="103">
        <v>45902.226863425924</v>
      </c>
      <c r="B19" s="15" t="s">
        <v>147</v>
      </c>
      <c r="C19" s="103">
        <v>45902.483877314815</v>
      </c>
      <c r="D19" s="104">
        <v>96.58</v>
      </c>
      <c r="E19" s="104"/>
      <c r="F19" s="80"/>
      <c r="G19" s="105" t="s">
        <v>57</v>
      </c>
      <c r="H19" s="15"/>
    </row>
    <row r="20" spans="1:8" x14ac:dyDescent="0.35">
      <c r="A20" s="109">
        <v>45902.571643518517</v>
      </c>
      <c r="B20" s="19" t="s">
        <v>387</v>
      </c>
      <c r="C20" s="109">
        <v>45902.571666666663</v>
      </c>
      <c r="D20" s="110"/>
      <c r="E20" s="110">
        <v>9990</v>
      </c>
      <c r="F20" s="19" t="s">
        <v>869</v>
      </c>
      <c r="G20" s="19" t="s">
        <v>9</v>
      </c>
      <c r="H20" s="19"/>
    </row>
    <row r="21" spans="1:8" x14ac:dyDescent="0.35">
      <c r="A21" s="109">
        <v>45902.582569444443</v>
      </c>
      <c r="B21" s="19" t="s">
        <v>170</v>
      </c>
      <c r="C21" s="109">
        <v>45902.582569444443</v>
      </c>
      <c r="D21" s="110"/>
      <c r="E21" s="110">
        <v>21048</v>
      </c>
      <c r="F21" s="19" t="s">
        <v>870</v>
      </c>
      <c r="G21" s="19" t="s">
        <v>9</v>
      </c>
      <c r="H21" s="19"/>
    </row>
    <row r="22" spans="1:8" x14ac:dyDescent="0.35">
      <c r="A22" s="111">
        <v>45902.770995370367</v>
      </c>
      <c r="B22" s="22" t="s">
        <v>629</v>
      </c>
      <c r="C22" s="111">
        <v>45902.77103009259</v>
      </c>
      <c r="D22" s="112">
        <v>1260</v>
      </c>
      <c r="E22" s="112"/>
      <c r="F22" s="22" t="s">
        <v>759</v>
      </c>
      <c r="G22" s="22" t="s">
        <v>10</v>
      </c>
      <c r="H22" s="22"/>
    </row>
    <row r="23" spans="1:8" x14ac:dyDescent="0.35">
      <c r="A23" s="111">
        <v>45902.771006944444</v>
      </c>
      <c r="B23" s="22" t="s">
        <v>629</v>
      </c>
      <c r="C23" s="111">
        <v>45902.771041666667</v>
      </c>
      <c r="D23" s="112">
        <v>1140</v>
      </c>
      <c r="E23" s="112"/>
      <c r="F23" s="22" t="s">
        <v>871</v>
      </c>
      <c r="G23" s="22" t="s">
        <v>10</v>
      </c>
      <c r="H23" s="22"/>
    </row>
    <row r="24" spans="1:8" x14ac:dyDescent="0.35">
      <c r="A24" s="111">
        <v>45902.771006944444</v>
      </c>
      <c r="B24" s="22" t="s">
        <v>629</v>
      </c>
      <c r="C24" s="111">
        <v>45902.771041666667</v>
      </c>
      <c r="D24" s="112">
        <v>1200</v>
      </c>
      <c r="E24" s="112"/>
      <c r="F24" s="22" t="s">
        <v>872</v>
      </c>
      <c r="G24" s="22" t="s">
        <v>10</v>
      </c>
      <c r="H24" s="22"/>
    </row>
    <row r="25" spans="1:8" x14ac:dyDescent="0.35">
      <c r="A25" s="109">
        <v>45903.129108796296</v>
      </c>
      <c r="B25" s="19" t="s">
        <v>469</v>
      </c>
      <c r="C25" s="109">
        <v>45903.129108796296</v>
      </c>
      <c r="D25" s="110"/>
      <c r="E25" s="110">
        <v>31039.87</v>
      </c>
      <c r="F25" s="19" t="s">
        <v>873</v>
      </c>
      <c r="G25" s="19" t="s">
        <v>9</v>
      </c>
      <c r="H25" s="19"/>
    </row>
    <row r="26" spans="1:8" x14ac:dyDescent="0.35">
      <c r="A26" s="109">
        <v>45903.130659722221</v>
      </c>
      <c r="B26" s="19" t="s">
        <v>505</v>
      </c>
      <c r="C26" s="109">
        <v>45903.130659722221</v>
      </c>
      <c r="D26" s="110"/>
      <c r="E26" s="110">
        <v>10692</v>
      </c>
      <c r="F26" s="19" t="s">
        <v>874</v>
      </c>
      <c r="G26" s="19" t="s">
        <v>9</v>
      </c>
      <c r="H26" s="19"/>
    </row>
    <row r="27" spans="1:8" x14ac:dyDescent="0.35">
      <c r="A27" s="109">
        <v>45903.131006944444</v>
      </c>
      <c r="B27" s="19" t="s">
        <v>505</v>
      </c>
      <c r="C27" s="109">
        <v>45903.131006944444</v>
      </c>
      <c r="D27" s="110"/>
      <c r="E27" s="110">
        <v>12960</v>
      </c>
      <c r="F27" s="19" t="s">
        <v>875</v>
      </c>
      <c r="G27" s="19" t="s">
        <v>9</v>
      </c>
      <c r="H27" s="19"/>
    </row>
    <row r="28" spans="1:8" x14ac:dyDescent="0.35">
      <c r="A28" s="109">
        <v>45903.131030092591</v>
      </c>
      <c r="B28" s="19" t="s">
        <v>505</v>
      </c>
      <c r="C28" s="109">
        <v>45903.131030092591</v>
      </c>
      <c r="D28" s="110"/>
      <c r="E28" s="110">
        <v>14256</v>
      </c>
      <c r="F28" s="19" t="s">
        <v>876</v>
      </c>
      <c r="G28" s="19" t="s">
        <v>9</v>
      </c>
      <c r="H28" s="19"/>
    </row>
    <row r="29" spans="1:8" x14ac:dyDescent="0.35">
      <c r="A29" s="114">
        <v>45903.206064814818</v>
      </c>
      <c r="B29" s="115" t="s">
        <v>877</v>
      </c>
      <c r="C29" s="114">
        <v>45903.206076388888</v>
      </c>
      <c r="D29" s="116">
        <v>2148.9</v>
      </c>
      <c r="E29" s="116"/>
      <c r="F29" s="115" t="s">
        <v>878</v>
      </c>
      <c r="G29" s="108" t="s">
        <v>12</v>
      </c>
      <c r="H29" s="115"/>
    </row>
    <row r="30" spans="1:8" x14ac:dyDescent="0.35">
      <c r="A30" s="114">
        <v>45903.206053240741</v>
      </c>
      <c r="B30" s="115" t="s">
        <v>810</v>
      </c>
      <c r="C30" s="114">
        <v>45903.206076388888</v>
      </c>
      <c r="D30" s="116">
        <v>37.99</v>
      </c>
      <c r="E30" s="116"/>
      <c r="F30" s="115" t="s">
        <v>879</v>
      </c>
      <c r="G30" s="108" t="s">
        <v>12</v>
      </c>
      <c r="H30" s="115"/>
    </row>
    <row r="31" spans="1:8" x14ac:dyDescent="0.35">
      <c r="A31" s="114">
        <v>45903.206087962964</v>
      </c>
      <c r="B31" s="115" t="s">
        <v>877</v>
      </c>
      <c r="C31" s="114">
        <v>45903.206099537034</v>
      </c>
      <c r="D31" s="116">
        <v>19.010000000000002</v>
      </c>
      <c r="E31" s="116"/>
      <c r="F31" s="115" t="s">
        <v>880</v>
      </c>
      <c r="G31" s="108" t="s">
        <v>12</v>
      </c>
      <c r="H31" s="115"/>
    </row>
    <row r="32" spans="1:8" x14ac:dyDescent="0.35">
      <c r="A32" s="114">
        <v>45903.206099537034</v>
      </c>
      <c r="B32" s="115" t="s">
        <v>810</v>
      </c>
      <c r="C32" s="114">
        <v>45903.206157407411</v>
      </c>
      <c r="D32" s="116">
        <v>39.799999999999997</v>
      </c>
      <c r="E32" s="116"/>
      <c r="F32" s="115" t="s">
        <v>881</v>
      </c>
      <c r="G32" s="108" t="s">
        <v>12</v>
      </c>
      <c r="H32" s="115"/>
    </row>
    <row r="33" spans="1:8" x14ac:dyDescent="0.35">
      <c r="A33" s="114">
        <v>45903.210486111115</v>
      </c>
      <c r="B33" s="115" t="s">
        <v>810</v>
      </c>
      <c r="C33" s="114">
        <v>45903.210509259261</v>
      </c>
      <c r="D33" s="116">
        <v>728</v>
      </c>
      <c r="E33" s="116"/>
      <c r="F33" s="115" t="s">
        <v>882</v>
      </c>
      <c r="G33" s="108" t="s">
        <v>12</v>
      </c>
      <c r="H33" s="115"/>
    </row>
    <row r="34" spans="1:8" x14ac:dyDescent="0.35">
      <c r="A34" s="109">
        <v>45903.582997685182</v>
      </c>
      <c r="B34" s="19" t="s">
        <v>157</v>
      </c>
      <c r="C34" s="109">
        <v>45903.582997685182</v>
      </c>
      <c r="D34" s="110"/>
      <c r="E34" s="110">
        <v>1224</v>
      </c>
      <c r="F34" s="19" t="s">
        <v>883</v>
      </c>
      <c r="G34" s="19" t="s">
        <v>9</v>
      </c>
      <c r="H34" s="19"/>
    </row>
    <row r="35" spans="1:8" x14ac:dyDescent="0.35">
      <c r="A35" s="109">
        <v>45903.59034722222</v>
      </c>
      <c r="B35" s="19" t="s">
        <v>701</v>
      </c>
      <c r="C35" s="109">
        <v>45903.59034722222</v>
      </c>
      <c r="D35" s="110"/>
      <c r="E35" s="110">
        <v>13338</v>
      </c>
      <c r="F35" s="19" t="s">
        <v>884</v>
      </c>
      <c r="G35" s="19" t="s">
        <v>9</v>
      </c>
      <c r="H35" s="19"/>
    </row>
    <row r="36" spans="1:8" x14ac:dyDescent="0.35">
      <c r="A36" s="109">
        <v>45904.128171296295</v>
      </c>
      <c r="B36" s="19" t="s">
        <v>460</v>
      </c>
      <c r="C36" s="109">
        <v>45904.128171296295</v>
      </c>
      <c r="D36" s="110"/>
      <c r="E36" s="110">
        <v>13392</v>
      </c>
      <c r="F36" s="19" t="s">
        <v>885</v>
      </c>
      <c r="G36" s="19" t="s">
        <v>9</v>
      </c>
      <c r="H36" s="19"/>
    </row>
    <row r="37" spans="1:8" x14ac:dyDescent="0.35">
      <c r="A37" s="109">
        <v>45904.132152777776</v>
      </c>
      <c r="B37" s="19" t="s">
        <v>418</v>
      </c>
      <c r="C37" s="109">
        <v>45904.132152777776</v>
      </c>
      <c r="D37" s="110"/>
      <c r="E37" s="110">
        <v>13728</v>
      </c>
      <c r="F37" s="19" t="s">
        <v>886</v>
      </c>
      <c r="G37" s="19" t="s">
        <v>9</v>
      </c>
      <c r="H37" s="19"/>
    </row>
    <row r="38" spans="1:8" x14ac:dyDescent="0.35">
      <c r="A38" s="109">
        <v>45905.135451388887</v>
      </c>
      <c r="B38" s="19" t="s">
        <v>291</v>
      </c>
      <c r="C38" s="109">
        <v>45905.135451388887</v>
      </c>
      <c r="D38" s="110"/>
      <c r="E38" s="110">
        <v>8322</v>
      </c>
      <c r="F38" s="19" t="s">
        <v>887</v>
      </c>
      <c r="G38" s="19" t="s">
        <v>9</v>
      </c>
      <c r="H38" s="19"/>
    </row>
    <row r="39" spans="1:8" x14ac:dyDescent="0.35">
      <c r="A39" s="109">
        <v>45905.416064814817</v>
      </c>
      <c r="B39" s="19" t="s">
        <v>190</v>
      </c>
      <c r="C39" s="109">
        <v>45905.416064814817</v>
      </c>
      <c r="D39" s="110"/>
      <c r="E39" s="110">
        <v>13260</v>
      </c>
      <c r="F39" s="19" t="s">
        <v>888</v>
      </c>
      <c r="G39" s="19" t="s">
        <v>9</v>
      </c>
      <c r="H39" s="19"/>
    </row>
    <row r="40" spans="1:8" x14ac:dyDescent="0.35">
      <c r="A40" s="109">
        <v>45905.580578703702</v>
      </c>
      <c r="B40" s="19" t="s">
        <v>190</v>
      </c>
      <c r="C40" s="109">
        <v>45905.580578703702</v>
      </c>
      <c r="D40" s="110"/>
      <c r="E40" s="110">
        <v>3900</v>
      </c>
      <c r="F40" s="19" t="s">
        <v>889</v>
      </c>
      <c r="G40" s="19" t="s">
        <v>9</v>
      </c>
      <c r="H40" s="19"/>
    </row>
    <row r="41" spans="1:8" x14ac:dyDescent="0.35">
      <c r="A41" s="103">
        <v>45905.554849537039</v>
      </c>
      <c r="B41" s="15" t="s">
        <v>197</v>
      </c>
      <c r="C41" s="103">
        <v>45906.029409722221</v>
      </c>
      <c r="D41" s="104">
        <v>3.2</v>
      </c>
      <c r="E41" s="104"/>
      <c r="F41" s="80" t="s">
        <v>891</v>
      </c>
      <c r="G41" s="105" t="s">
        <v>14</v>
      </c>
      <c r="H41" s="15"/>
    </row>
    <row r="42" spans="1:8" x14ac:dyDescent="0.35">
      <c r="A42" s="111">
        <v>45907.354166666664</v>
      </c>
      <c r="B42" s="22" t="s">
        <v>660</v>
      </c>
      <c r="C42" s="111">
        <v>45907.354178240741</v>
      </c>
      <c r="D42" s="112">
        <v>5022</v>
      </c>
      <c r="E42" s="112"/>
      <c r="F42" s="22" t="s">
        <v>890</v>
      </c>
      <c r="G42" s="22" t="s">
        <v>10</v>
      </c>
      <c r="H42" s="22"/>
    </row>
    <row r="43" spans="1:8" x14ac:dyDescent="0.35">
      <c r="A43" s="114">
        <v>45908.897083333337</v>
      </c>
      <c r="B43" s="115" t="s">
        <v>119</v>
      </c>
      <c r="C43" s="114">
        <v>45908.897106481483</v>
      </c>
      <c r="D43" s="116">
        <v>2540</v>
      </c>
      <c r="E43" s="116"/>
      <c r="F43" s="115" t="s">
        <v>892</v>
      </c>
      <c r="G43" s="108" t="s">
        <v>56</v>
      </c>
      <c r="H43" s="115" t="s">
        <v>907</v>
      </c>
    </row>
    <row r="44" spans="1:8" x14ac:dyDescent="0.35">
      <c r="A44" s="103">
        <v>45909.393506944441</v>
      </c>
      <c r="B44" s="15" t="s">
        <v>740</v>
      </c>
      <c r="C44" s="103">
        <v>45909.574016203704</v>
      </c>
      <c r="D44" s="104">
        <v>18</v>
      </c>
      <c r="E44" s="104"/>
      <c r="F44" s="80"/>
      <c r="G44" s="105" t="s">
        <v>14</v>
      </c>
      <c r="H44" s="15"/>
    </row>
    <row r="45" spans="1:8" x14ac:dyDescent="0.35">
      <c r="A45" s="109">
        <v>45910.001180555555</v>
      </c>
      <c r="B45" s="19" t="s">
        <v>174</v>
      </c>
      <c r="C45" s="109">
        <v>45910.001180555555</v>
      </c>
      <c r="D45" s="110"/>
      <c r="E45" s="110">
        <v>6480</v>
      </c>
      <c r="F45" s="19" t="s">
        <v>893</v>
      </c>
      <c r="G45" s="19" t="s">
        <v>9</v>
      </c>
      <c r="H45" s="19"/>
    </row>
    <row r="46" spans="1:8" x14ac:dyDescent="0.35">
      <c r="A46" s="109">
        <v>45910.416689814818</v>
      </c>
      <c r="B46" s="19" t="s">
        <v>275</v>
      </c>
      <c r="C46" s="109">
        <v>45910.416689814818</v>
      </c>
      <c r="D46" s="110"/>
      <c r="E46" s="110">
        <v>10404</v>
      </c>
      <c r="F46" s="19" t="s">
        <v>894</v>
      </c>
      <c r="G46" s="19" t="s">
        <v>9</v>
      </c>
      <c r="H46" s="19"/>
    </row>
    <row r="47" spans="1:8" x14ac:dyDescent="0.35">
      <c r="A47" s="103">
        <v>45910.167881944442</v>
      </c>
      <c r="B47" s="15" t="s">
        <v>198</v>
      </c>
      <c r="C47" s="103">
        <v>45910.480520833335</v>
      </c>
      <c r="D47" s="104">
        <v>22.99</v>
      </c>
      <c r="E47" s="104"/>
      <c r="F47" s="80"/>
      <c r="G47" s="105" t="s">
        <v>749</v>
      </c>
      <c r="H47" s="15"/>
    </row>
    <row r="48" spans="1:8" x14ac:dyDescent="0.35">
      <c r="A48" s="109">
        <v>45910.581377314818</v>
      </c>
      <c r="B48" s="19" t="s">
        <v>181</v>
      </c>
      <c r="C48" s="109">
        <v>45910.581377314818</v>
      </c>
      <c r="D48" s="110"/>
      <c r="E48" s="110">
        <v>10800</v>
      </c>
      <c r="F48" s="19" t="s">
        <v>895</v>
      </c>
      <c r="G48" s="19" t="s">
        <v>9</v>
      </c>
      <c r="H48" s="19"/>
    </row>
    <row r="49" spans="1:8" x14ac:dyDescent="0.35">
      <c r="A49" s="103">
        <v>45910.48028935185</v>
      </c>
      <c r="B49" s="15" t="s">
        <v>664</v>
      </c>
      <c r="C49" s="103">
        <v>45911.026701388888</v>
      </c>
      <c r="D49" s="104">
        <v>16.600000000000001</v>
      </c>
      <c r="E49" s="104"/>
      <c r="F49" s="80"/>
      <c r="G49" s="105" t="s">
        <v>67</v>
      </c>
      <c r="H49" s="15"/>
    </row>
    <row r="50" spans="1:8" x14ac:dyDescent="0.35">
      <c r="A50" s="114">
        <v>45911.220011574071</v>
      </c>
      <c r="B50" s="115" t="s">
        <v>222</v>
      </c>
      <c r="C50" s="114">
        <v>45911.220011574071</v>
      </c>
      <c r="D50" s="116">
        <v>727.27</v>
      </c>
      <c r="E50" s="116"/>
      <c r="F50" s="115"/>
      <c r="G50" s="108" t="s">
        <v>74</v>
      </c>
      <c r="H50" s="115"/>
    </row>
    <row r="51" spans="1:8" x14ac:dyDescent="0.35">
      <c r="A51" s="109">
        <v>45912.129189814812</v>
      </c>
      <c r="B51" s="19" t="s">
        <v>599</v>
      </c>
      <c r="C51" s="109">
        <v>45912.129189814812</v>
      </c>
      <c r="D51" s="110"/>
      <c r="E51" s="110">
        <v>15996.96</v>
      </c>
      <c r="F51" s="19" t="s">
        <v>896</v>
      </c>
      <c r="G51" s="19" t="s">
        <v>9</v>
      </c>
      <c r="H51" s="19"/>
    </row>
    <row r="52" spans="1:8" x14ac:dyDescent="0.35">
      <c r="A52" s="109">
        <v>45915.128784722219</v>
      </c>
      <c r="B52" s="19" t="s">
        <v>216</v>
      </c>
      <c r="C52" s="109">
        <v>45915.128784722219</v>
      </c>
      <c r="D52" s="110"/>
      <c r="E52" s="110">
        <v>12312</v>
      </c>
      <c r="F52" s="19" t="s">
        <v>897</v>
      </c>
      <c r="G52" s="19" t="s">
        <v>9</v>
      </c>
      <c r="H52" s="19"/>
    </row>
    <row r="53" spans="1:8" x14ac:dyDescent="0.35">
      <c r="A53" s="109">
        <v>45915.131435185183</v>
      </c>
      <c r="B53" s="19" t="s">
        <v>214</v>
      </c>
      <c r="C53" s="109">
        <v>45915.131435185183</v>
      </c>
      <c r="D53" s="110"/>
      <c r="E53" s="110">
        <v>12240</v>
      </c>
      <c r="F53" s="19" t="s">
        <v>215</v>
      </c>
      <c r="G53" s="19" t="s">
        <v>9</v>
      </c>
      <c r="H53" s="19"/>
    </row>
    <row r="54" spans="1:8" x14ac:dyDescent="0.35">
      <c r="A54" s="103">
        <v>45914.109722222223</v>
      </c>
      <c r="B54" s="15" t="s">
        <v>898</v>
      </c>
      <c r="C54" s="103">
        <v>45915.138287037036</v>
      </c>
      <c r="D54" s="104">
        <v>14.75</v>
      </c>
      <c r="E54" s="104"/>
      <c r="F54" s="80"/>
      <c r="G54" s="105" t="s">
        <v>176</v>
      </c>
      <c r="H54" s="15"/>
    </row>
    <row r="55" spans="1:8" x14ac:dyDescent="0.35">
      <c r="A55" s="111">
        <v>45915.250324074077</v>
      </c>
      <c r="B55" s="22" t="s">
        <v>226</v>
      </c>
      <c r="C55" s="111">
        <v>45915.250324074077</v>
      </c>
      <c r="D55" s="112">
        <v>2399</v>
      </c>
      <c r="E55" s="112"/>
      <c r="F55" s="22" t="s">
        <v>899</v>
      </c>
      <c r="G55" s="22" t="s">
        <v>42</v>
      </c>
      <c r="H55" s="22"/>
    </row>
    <row r="56" spans="1:8" x14ac:dyDescent="0.35">
      <c r="A56" s="109">
        <v>45915.30263888889</v>
      </c>
      <c r="B56" s="19" t="s">
        <v>172</v>
      </c>
      <c r="C56" s="109">
        <v>45915.30263888889</v>
      </c>
      <c r="D56" s="110"/>
      <c r="E56" s="110">
        <v>11400</v>
      </c>
      <c r="F56" s="19" t="s">
        <v>900</v>
      </c>
      <c r="G56" s="19" t="s">
        <v>9</v>
      </c>
      <c r="H56" s="19"/>
    </row>
    <row r="57" spans="1:8" x14ac:dyDescent="0.35">
      <c r="A57" s="109">
        <v>45915.302731481483</v>
      </c>
      <c r="B57" s="19" t="s">
        <v>172</v>
      </c>
      <c r="C57" s="109">
        <v>45915.302731481483</v>
      </c>
      <c r="D57" s="110"/>
      <c r="E57" s="110">
        <v>8400</v>
      </c>
      <c r="F57" s="19" t="s">
        <v>901</v>
      </c>
      <c r="G57" s="19" t="s">
        <v>9</v>
      </c>
      <c r="H57" s="19"/>
    </row>
    <row r="58" spans="1:8" x14ac:dyDescent="0.35">
      <c r="A58" s="109">
        <v>45915.682719907411</v>
      </c>
      <c r="B58" s="19" t="s">
        <v>340</v>
      </c>
      <c r="C58" s="109">
        <v>45915.682719907411</v>
      </c>
      <c r="D58" s="110"/>
      <c r="E58" s="110">
        <v>7800</v>
      </c>
      <c r="F58" s="19" t="s">
        <v>902</v>
      </c>
      <c r="G58" s="19" t="s">
        <v>9</v>
      </c>
      <c r="H58" s="19"/>
    </row>
    <row r="59" spans="1:8" x14ac:dyDescent="0.35">
      <c r="A59" s="127">
        <v>45916.245393518519</v>
      </c>
      <c r="B59" s="13" t="s">
        <v>212</v>
      </c>
      <c r="C59" s="127">
        <v>45916.245393518519</v>
      </c>
      <c r="D59" s="128">
        <v>99256</v>
      </c>
      <c r="E59" s="128"/>
      <c r="F59" s="13" t="s">
        <v>903</v>
      </c>
      <c r="G59" s="13" t="s">
        <v>16</v>
      </c>
      <c r="H59" s="13"/>
    </row>
    <row r="60" spans="1:8" x14ac:dyDescent="0.35">
      <c r="A60" s="103">
        <v>45915.656550925924</v>
      </c>
      <c r="B60" s="15" t="s">
        <v>225</v>
      </c>
      <c r="C60" s="103">
        <v>45916.404421296298</v>
      </c>
      <c r="D60" s="104">
        <v>7.53</v>
      </c>
      <c r="E60" s="104"/>
      <c r="F60" s="80"/>
      <c r="G60" s="105" t="s">
        <v>14</v>
      </c>
      <c r="H60" s="15"/>
    </row>
    <row r="61" spans="1:8" x14ac:dyDescent="0.35">
      <c r="A61" s="103">
        <v>45917.231249999997</v>
      </c>
      <c r="B61" s="15" t="s">
        <v>206</v>
      </c>
      <c r="C61" s="103">
        <v>45917.231249999997</v>
      </c>
      <c r="D61" s="104">
        <v>2</v>
      </c>
      <c r="E61" s="104"/>
      <c r="F61" s="80"/>
      <c r="G61" s="105" t="s">
        <v>14</v>
      </c>
      <c r="H61" s="15"/>
    </row>
    <row r="62" spans="1:8" x14ac:dyDescent="0.35">
      <c r="A62" s="109">
        <v>45917.414155092592</v>
      </c>
      <c r="B62" s="19" t="s">
        <v>424</v>
      </c>
      <c r="C62" s="109">
        <v>45917.414155092592</v>
      </c>
      <c r="D62" s="110"/>
      <c r="E62" s="110">
        <v>16219.2</v>
      </c>
      <c r="F62" s="19" t="s">
        <v>905</v>
      </c>
      <c r="G62" s="19" t="s">
        <v>9</v>
      </c>
      <c r="H62" s="19"/>
    </row>
    <row r="63" spans="1:8" x14ac:dyDescent="0.35">
      <c r="A63" s="111">
        <v>45917.451412037037</v>
      </c>
      <c r="B63" s="22" t="s">
        <v>660</v>
      </c>
      <c r="C63" s="111">
        <v>45917.451435185183</v>
      </c>
      <c r="D63" s="112">
        <v>6026.4</v>
      </c>
      <c r="E63" s="112"/>
      <c r="F63" s="22" t="s">
        <v>906</v>
      </c>
      <c r="G63" s="22" t="s">
        <v>10</v>
      </c>
      <c r="H63" s="22"/>
    </row>
    <row r="64" spans="1:8" x14ac:dyDescent="0.35">
      <c r="A64" s="103">
        <v>45917.301053240742</v>
      </c>
      <c r="B64" s="15" t="s">
        <v>828</v>
      </c>
      <c r="C64" s="103">
        <v>45917.483124999999</v>
      </c>
      <c r="D64" s="104">
        <v>17.010000000000002</v>
      </c>
      <c r="E64" s="104"/>
      <c r="F64" s="80"/>
      <c r="G64" s="105" t="s">
        <v>14</v>
      </c>
      <c r="H64" s="15"/>
    </row>
    <row r="65" spans="1:8" x14ac:dyDescent="0.35">
      <c r="A65" s="103">
        <v>45917.483136574076</v>
      </c>
      <c r="B65" s="15" t="s">
        <v>88</v>
      </c>
      <c r="C65" s="103">
        <v>45917.483148148145</v>
      </c>
      <c r="D65" s="104">
        <v>0.18</v>
      </c>
      <c r="E65" s="104"/>
      <c r="F65" s="80" t="s">
        <v>145</v>
      </c>
      <c r="G65" s="105" t="s">
        <v>8</v>
      </c>
      <c r="H65" s="15"/>
    </row>
    <row r="66" spans="1:8" x14ac:dyDescent="0.35">
      <c r="A66" s="103">
        <v>45916.15997685185</v>
      </c>
      <c r="B66" s="15" t="s">
        <v>220</v>
      </c>
      <c r="C66" s="103">
        <v>45917.576331018521</v>
      </c>
      <c r="D66" s="104">
        <v>16.8</v>
      </c>
      <c r="E66" s="104"/>
      <c r="F66" s="80"/>
      <c r="G66" s="105" t="s">
        <v>75</v>
      </c>
      <c r="H66" s="15"/>
    </row>
    <row r="67" spans="1:8" x14ac:dyDescent="0.35">
      <c r="A67" s="114">
        <v>45917.703009259261</v>
      </c>
      <c r="B67" s="115" t="s">
        <v>246</v>
      </c>
      <c r="C67" s="114">
        <v>45917.703032407408</v>
      </c>
      <c r="D67" s="116">
        <v>2766.13</v>
      </c>
      <c r="E67" s="116"/>
      <c r="F67" s="115" t="s">
        <v>82</v>
      </c>
      <c r="G67" s="108" t="s">
        <v>13</v>
      </c>
      <c r="H67" s="115" t="s">
        <v>908</v>
      </c>
    </row>
    <row r="68" spans="1:8" x14ac:dyDescent="0.35">
      <c r="A68" s="109">
        <v>45918.289143518516</v>
      </c>
      <c r="B68" s="19" t="s">
        <v>221</v>
      </c>
      <c r="C68" s="109">
        <v>45918.289143518516</v>
      </c>
      <c r="D68" s="110"/>
      <c r="E68" s="110">
        <v>8580</v>
      </c>
      <c r="F68" s="19"/>
      <c r="G68" s="19" t="s">
        <v>9</v>
      </c>
      <c r="H68" s="19"/>
    </row>
    <row r="69" spans="1:8" x14ac:dyDescent="0.35">
      <c r="A69" s="91"/>
      <c r="B69" s="92"/>
      <c r="C69" s="91"/>
      <c r="D69" s="93"/>
      <c r="E69" s="93"/>
      <c r="F69" s="94"/>
      <c r="G69" s="94"/>
      <c r="H69" s="92"/>
    </row>
    <row r="70" spans="1:8" x14ac:dyDescent="0.35">
      <c r="A70" s="91"/>
      <c r="B70" s="92"/>
      <c r="C70" s="91"/>
      <c r="D70" s="93"/>
      <c r="E70" s="93"/>
      <c r="F70" s="92"/>
      <c r="G70" s="96"/>
      <c r="H70" s="92"/>
    </row>
    <row r="71" spans="1:8" x14ac:dyDescent="0.35">
      <c r="A71" s="91"/>
      <c r="B71" s="92"/>
      <c r="C71" s="91"/>
      <c r="D71" s="93"/>
      <c r="E71" s="93"/>
      <c r="F71" s="92"/>
      <c r="G71" s="92"/>
      <c r="H71" s="92"/>
    </row>
    <row r="72" spans="1:8" x14ac:dyDescent="0.35">
      <c r="A72" s="91"/>
      <c r="B72" s="92"/>
      <c r="C72" s="91"/>
      <c r="D72" s="93"/>
      <c r="E72" s="93"/>
      <c r="F72" s="92"/>
      <c r="G72" s="96"/>
      <c r="H72" s="92"/>
    </row>
    <row r="73" spans="1:8" x14ac:dyDescent="0.35">
      <c r="A73" s="91"/>
      <c r="B73" s="92"/>
      <c r="C73" s="91"/>
      <c r="D73" s="93"/>
      <c r="E73" s="93"/>
      <c r="F73" s="92"/>
      <c r="G73" s="92"/>
      <c r="H73" s="92"/>
    </row>
    <row r="74" spans="1:8" x14ac:dyDescent="0.35">
      <c r="A74" s="91"/>
      <c r="B74" s="92"/>
      <c r="C74" s="91"/>
      <c r="D74" s="93"/>
      <c r="E74" s="93"/>
      <c r="F74" s="94"/>
      <c r="G74" s="94"/>
      <c r="H74" s="92"/>
    </row>
    <row r="75" spans="1:8" x14ac:dyDescent="0.35">
      <c r="A75" s="91"/>
      <c r="B75" s="92"/>
      <c r="C75" s="91"/>
      <c r="D75" s="93"/>
      <c r="E75" s="93"/>
      <c r="F75" s="92"/>
      <c r="G75" s="92"/>
      <c r="H75" s="92"/>
    </row>
    <row r="76" spans="1:8" x14ac:dyDescent="0.35">
      <c r="A76" s="91"/>
      <c r="B76" s="92"/>
      <c r="C76" s="91"/>
      <c r="D76" s="93"/>
      <c r="E76" s="93"/>
      <c r="F76" s="94"/>
      <c r="G76" s="92"/>
      <c r="H76" s="92"/>
    </row>
    <row r="77" spans="1:8" x14ac:dyDescent="0.35">
      <c r="A77" s="91"/>
      <c r="B77" s="92"/>
      <c r="C77" s="91"/>
      <c r="D77" s="93"/>
      <c r="E77" s="93"/>
      <c r="F77" s="92"/>
      <c r="G77" s="92"/>
      <c r="H77" s="92"/>
    </row>
    <row r="78" spans="1:8" x14ac:dyDescent="0.35">
      <c r="A78" s="91"/>
      <c r="B78" s="92"/>
      <c r="C78" s="91"/>
      <c r="D78" s="93"/>
      <c r="E78" s="93"/>
      <c r="F78" s="94"/>
      <c r="G78" s="94"/>
      <c r="H78" s="92"/>
    </row>
    <row r="79" spans="1:8" x14ac:dyDescent="0.35">
      <c r="A79" s="91"/>
      <c r="B79" s="92"/>
      <c r="C79" s="91"/>
      <c r="D79" s="93"/>
      <c r="E79" s="93"/>
      <c r="F79" s="92"/>
      <c r="G79" s="96"/>
      <c r="H79" s="92"/>
    </row>
    <row r="80" spans="1:8" x14ac:dyDescent="0.35">
      <c r="A80" s="91"/>
      <c r="B80" s="92"/>
      <c r="C80" s="91"/>
      <c r="D80" s="93"/>
      <c r="E80" s="93"/>
      <c r="F80" s="92"/>
      <c r="G80" s="96"/>
      <c r="H80" s="92"/>
    </row>
    <row r="81" spans="1:8" x14ac:dyDescent="0.35">
      <c r="A81" s="91"/>
      <c r="B81" s="92"/>
      <c r="C81" s="91"/>
      <c r="D81" s="93"/>
      <c r="E81" s="93"/>
      <c r="F81" s="92"/>
      <c r="G81" s="96"/>
      <c r="H81" s="92"/>
    </row>
    <row r="82" spans="1:8" x14ac:dyDescent="0.35">
      <c r="A82" s="91"/>
      <c r="B82" s="92"/>
      <c r="C82" s="91"/>
      <c r="D82" s="93"/>
      <c r="E82" s="93"/>
      <c r="F82" s="92"/>
      <c r="G82" s="96"/>
      <c r="H82" s="92"/>
    </row>
    <row r="83" spans="1:8" x14ac:dyDescent="0.35">
      <c r="A83" s="91"/>
      <c r="B83" s="92"/>
      <c r="C83" s="91"/>
      <c r="D83" s="93"/>
      <c r="E83" s="93"/>
      <c r="F83" s="92"/>
      <c r="G83" s="96"/>
      <c r="H83" s="92"/>
    </row>
    <row r="84" spans="1:8" x14ac:dyDescent="0.35">
      <c r="A84" s="91"/>
      <c r="B84" s="92"/>
      <c r="C84" s="91"/>
      <c r="D84" s="93"/>
      <c r="E84" s="93"/>
      <c r="F84" s="92"/>
      <c r="G84" s="96"/>
      <c r="H84" s="92"/>
    </row>
    <row r="85" spans="1:8" x14ac:dyDescent="0.35">
      <c r="A85" s="91"/>
      <c r="B85" s="92"/>
      <c r="C85" s="91"/>
      <c r="D85" s="93"/>
      <c r="E85" s="93"/>
      <c r="F85" s="92"/>
      <c r="G85" s="96"/>
      <c r="H85" s="92"/>
    </row>
    <row r="86" spans="1:8" x14ac:dyDescent="0.35">
      <c r="A86" s="91"/>
      <c r="B86" s="92"/>
      <c r="C86" s="91"/>
      <c r="D86" s="93"/>
      <c r="E86" s="93"/>
      <c r="F86" s="92"/>
      <c r="G86" s="96"/>
      <c r="H86" s="92"/>
    </row>
    <row r="87" spans="1:8" x14ac:dyDescent="0.35">
      <c r="A87" s="91"/>
      <c r="B87" s="92"/>
      <c r="C87" s="91"/>
      <c r="D87" s="93"/>
      <c r="E87" s="93"/>
      <c r="F87" s="92"/>
      <c r="G87" s="96"/>
      <c r="H87" s="92"/>
    </row>
    <row r="88" spans="1:8" x14ac:dyDescent="0.35">
      <c r="A88" s="91"/>
      <c r="B88" s="92"/>
      <c r="C88" s="91"/>
      <c r="D88" s="93"/>
      <c r="E88" s="93"/>
      <c r="F88" s="92"/>
      <c r="G88" s="96"/>
      <c r="H88" s="92"/>
    </row>
    <row r="89" spans="1:8" x14ac:dyDescent="0.35">
      <c r="A89" s="91"/>
      <c r="B89" s="92"/>
      <c r="C89" s="91"/>
      <c r="D89" s="93"/>
      <c r="E89" s="93"/>
      <c r="F89" s="92"/>
      <c r="G89" s="96"/>
      <c r="H89" s="92"/>
    </row>
    <row r="90" spans="1:8" x14ac:dyDescent="0.35">
      <c r="A90" s="91"/>
      <c r="B90" s="92"/>
      <c r="C90" s="91"/>
      <c r="D90" s="93"/>
      <c r="E90" s="93"/>
      <c r="F90" s="92"/>
      <c r="G90" s="96"/>
      <c r="H90" s="92"/>
    </row>
    <row r="91" spans="1:8" x14ac:dyDescent="0.35">
      <c r="A91" s="91"/>
      <c r="B91" s="92"/>
      <c r="C91" s="91"/>
      <c r="D91" s="93"/>
      <c r="E91" s="93"/>
      <c r="F91" s="92"/>
      <c r="G91" s="96"/>
      <c r="H91" s="92"/>
    </row>
    <row r="92" spans="1:8" x14ac:dyDescent="0.35">
      <c r="A92" s="91"/>
      <c r="B92" s="92"/>
      <c r="C92" s="91"/>
      <c r="D92" s="93"/>
      <c r="E92" s="93"/>
      <c r="F92" s="92"/>
      <c r="G92" s="96"/>
      <c r="H92" s="92"/>
    </row>
    <row r="93" spans="1:8" x14ac:dyDescent="0.35">
      <c r="A93" s="91"/>
      <c r="B93" s="92"/>
      <c r="C93" s="91"/>
      <c r="D93" s="93"/>
      <c r="E93" s="93"/>
      <c r="F93" s="92"/>
      <c r="G93" s="96"/>
      <c r="H93" s="92"/>
    </row>
    <row r="94" spans="1:8" x14ac:dyDescent="0.35">
      <c r="A94" s="91"/>
      <c r="B94" s="92"/>
      <c r="C94" s="91"/>
      <c r="D94" s="93"/>
      <c r="E94" s="93"/>
      <c r="F94" s="92"/>
      <c r="G94" s="96"/>
      <c r="H94" s="92"/>
    </row>
    <row r="95" spans="1:8" x14ac:dyDescent="0.35">
      <c r="A95" s="91"/>
      <c r="B95" s="92"/>
      <c r="C95" s="91"/>
      <c r="D95" s="93"/>
      <c r="E95" s="93"/>
      <c r="F95" s="92"/>
      <c r="G95" s="96"/>
      <c r="H95" s="92"/>
    </row>
    <row r="96" spans="1:8" x14ac:dyDescent="0.35">
      <c r="A96" s="91"/>
      <c r="B96" s="92"/>
      <c r="C96" s="91"/>
      <c r="D96" s="93"/>
      <c r="E96" s="93"/>
      <c r="F96" s="92"/>
      <c r="G96" s="96"/>
      <c r="H96" s="92"/>
    </row>
    <row r="97" spans="1:8" x14ac:dyDescent="0.35">
      <c r="A97" s="91"/>
      <c r="B97" s="92"/>
      <c r="C97" s="91"/>
      <c r="D97" s="93"/>
      <c r="E97" s="93"/>
      <c r="F97" s="92"/>
      <c r="G97" s="96"/>
      <c r="H97" s="92"/>
    </row>
    <row r="98" spans="1:8" x14ac:dyDescent="0.35">
      <c r="A98" s="91"/>
      <c r="B98" s="92"/>
      <c r="C98" s="91"/>
      <c r="D98" s="93"/>
      <c r="E98" s="93"/>
      <c r="F98" s="92"/>
      <c r="G98" s="96"/>
      <c r="H98" s="92"/>
    </row>
    <row r="99" spans="1:8" x14ac:dyDescent="0.35">
      <c r="A99" s="91"/>
      <c r="B99" s="92"/>
      <c r="C99" s="91"/>
      <c r="D99" s="93"/>
      <c r="E99" s="93"/>
      <c r="F99" s="92"/>
      <c r="G99" s="96"/>
      <c r="H99" s="92"/>
    </row>
    <row r="100" spans="1:8" x14ac:dyDescent="0.35">
      <c r="A100" s="91"/>
      <c r="B100" s="92"/>
      <c r="C100" s="91"/>
      <c r="D100" s="93"/>
      <c r="E100" s="93"/>
      <c r="F100" s="92"/>
      <c r="G100" s="96"/>
      <c r="H100" s="92"/>
    </row>
    <row r="101" spans="1:8" x14ac:dyDescent="0.35">
      <c r="A101" s="91"/>
      <c r="B101" s="92"/>
      <c r="C101" s="91"/>
      <c r="D101" s="93"/>
      <c r="E101" s="93"/>
      <c r="F101" s="92"/>
      <c r="G101" s="96"/>
      <c r="H101" s="92"/>
    </row>
    <row r="102" spans="1:8" x14ac:dyDescent="0.35">
      <c r="A102" s="91"/>
      <c r="B102" s="92"/>
      <c r="C102" s="91"/>
      <c r="D102" s="93"/>
      <c r="E102" s="93"/>
      <c r="F102" s="92"/>
      <c r="G102" s="96"/>
      <c r="H102" s="92"/>
    </row>
    <row r="103" spans="1:8" x14ac:dyDescent="0.35">
      <c r="A103" s="91"/>
      <c r="B103" s="92"/>
      <c r="C103" s="91"/>
      <c r="D103" s="93"/>
      <c r="E103" s="93"/>
      <c r="F103" s="92"/>
      <c r="G103" s="96"/>
      <c r="H103" s="92"/>
    </row>
    <row r="104" spans="1:8" x14ac:dyDescent="0.35">
      <c r="A104" s="91"/>
      <c r="B104" s="92"/>
      <c r="C104" s="91"/>
      <c r="D104" s="93"/>
      <c r="E104" s="93"/>
      <c r="F104" s="92"/>
      <c r="G104" s="96"/>
      <c r="H104" s="92"/>
    </row>
    <row r="105" spans="1:8" x14ac:dyDescent="0.35">
      <c r="A105" s="91"/>
      <c r="B105" s="92"/>
      <c r="C105" s="91"/>
      <c r="D105" s="93"/>
      <c r="E105" s="93"/>
      <c r="F105" s="92"/>
      <c r="G105" s="96"/>
      <c r="H105" s="92"/>
    </row>
    <row r="106" spans="1:8" x14ac:dyDescent="0.35">
      <c r="A106" s="91"/>
      <c r="B106" s="92"/>
      <c r="C106" s="91"/>
      <c r="D106" s="93"/>
      <c r="E106" s="93"/>
      <c r="F106" s="92"/>
      <c r="G106" s="96"/>
      <c r="H106" s="92"/>
    </row>
    <row r="107" spans="1:8" x14ac:dyDescent="0.35">
      <c r="A107" s="91"/>
      <c r="B107" s="92"/>
      <c r="C107" s="91"/>
      <c r="D107" s="93"/>
      <c r="E107" s="93"/>
      <c r="F107" s="92"/>
      <c r="G107" s="92"/>
      <c r="H107" s="92"/>
    </row>
    <row r="108" spans="1:8" x14ac:dyDescent="0.35">
      <c r="A108" s="91"/>
      <c r="B108" s="92"/>
      <c r="C108" s="91"/>
      <c r="D108" s="93"/>
      <c r="E108" s="93"/>
      <c r="F108" s="92"/>
      <c r="G108" s="92"/>
      <c r="H108" s="92"/>
    </row>
    <row r="109" spans="1:8" x14ac:dyDescent="0.35">
      <c r="A109" s="91"/>
      <c r="B109" s="92"/>
      <c r="C109" s="91"/>
      <c r="D109" s="93"/>
      <c r="E109" s="93"/>
      <c r="F109" s="92"/>
      <c r="G109" s="96"/>
      <c r="H109" s="92"/>
    </row>
    <row r="110" spans="1:8" x14ac:dyDescent="0.35">
      <c r="A110" s="91"/>
      <c r="B110" s="92"/>
      <c r="C110" s="91"/>
      <c r="D110" s="93"/>
      <c r="E110" s="93"/>
      <c r="F110" s="92"/>
      <c r="G110" s="96"/>
      <c r="H110" s="92"/>
    </row>
    <row r="111" spans="1:8" x14ac:dyDescent="0.35">
      <c r="A111" s="91"/>
      <c r="B111" s="92"/>
      <c r="C111" s="91"/>
      <c r="D111" s="93"/>
      <c r="E111" s="93"/>
      <c r="F111" s="92"/>
      <c r="G111" s="96"/>
      <c r="H111" s="92"/>
    </row>
    <row r="112" spans="1:8" x14ac:dyDescent="0.35">
      <c r="A112" s="91"/>
      <c r="B112" s="92"/>
      <c r="C112" s="91"/>
      <c r="D112" s="93"/>
      <c r="E112" s="93"/>
      <c r="F112" s="92"/>
      <c r="G112" s="96"/>
      <c r="H112" s="92"/>
    </row>
    <row r="113" spans="1:8" x14ac:dyDescent="0.35">
      <c r="A113" s="91"/>
      <c r="B113" s="92"/>
      <c r="C113" s="91"/>
      <c r="D113" s="93"/>
      <c r="E113" s="93"/>
      <c r="F113" s="92"/>
      <c r="G113" s="96"/>
      <c r="H113" s="92"/>
    </row>
    <row r="114" spans="1:8" x14ac:dyDescent="0.35">
      <c r="A114" s="91"/>
      <c r="B114" s="92"/>
      <c r="C114" s="91"/>
      <c r="D114" s="93"/>
      <c r="E114" s="93"/>
      <c r="F114" s="92"/>
      <c r="G114" s="96"/>
      <c r="H114" s="92"/>
    </row>
    <row r="115" spans="1:8" x14ac:dyDescent="0.35">
      <c r="A115" s="91"/>
      <c r="B115" s="92"/>
      <c r="C115" s="91"/>
      <c r="D115" s="93"/>
      <c r="E115" s="93"/>
      <c r="F115" s="92"/>
      <c r="G115" s="92"/>
      <c r="H115" s="92"/>
    </row>
    <row r="116" spans="1:8" x14ac:dyDescent="0.35">
      <c r="A116" s="91"/>
      <c r="B116" s="92"/>
      <c r="C116" s="91"/>
      <c r="D116" s="93"/>
      <c r="E116" s="93"/>
      <c r="F116" s="92"/>
      <c r="G116" s="92"/>
      <c r="H116" s="92"/>
    </row>
    <row r="117" spans="1:8" x14ac:dyDescent="0.35">
      <c r="A117" s="91"/>
      <c r="B117" s="92"/>
      <c r="C117" s="91"/>
      <c r="D117" s="93"/>
      <c r="E117" s="93"/>
      <c r="F117" s="92"/>
      <c r="G117" s="92"/>
      <c r="H117" s="92"/>
    </row>
    <row r="118" spans="1:8" x14ac:dyDescent="0.35">
      <c r="A118" s="91"/>
      <c r="B118" s="92"/>
      <c r="C118" s="91"/>
      <c r="D118" s="93"/>
      <c r="E118" s="93"/>
      <c r="F118" s="92"/>
      <c r="G118" s="92"/>
      <c r="H118" s="92"/>
    </row>
    <row r="119" spans="1:8" x14ac:dyDescent="0.35">
      <c r="A119" s="91"/>
      <c r="B119" s="92"/>
      <c r="C119" s="91"/>
      <c r="D119" s="93"/>
      <c r="E119" s="93"/>
      <c r="F119" s="92"/>
      <c r="G119" s="92"/>
      <c r="H119" s="92"/>
    </row>
    <row r="120" spans="1:8" x14ac:dyDescent="0.35">
      <c r="A120" s="91"/>
      <c r="B120" s="92"/>
      <c r="C120" s="91"/>
      <c r="D120" s="93"/>
      <c r="E120" s="93"/>
      <c r="F120" s="92"/>
      <c r="G120" s="92"/>
      <c r="H120" s="92"/>
    </row>
    <row r="121" spans="1:8" x14ac:dyDescent="0.35">
      <c r="A121" s="91"/>
      <c r="B121" s="92"/>
      <c r="C121" s="91"/>
      <c r="D121" s="93"/>
      <c r="E121" s="93"/>
      <c r="F121" s="92"/>
      <c r="G121" s="92"/>
      <c r="H121" s="92"/>
    </row>
    <row r="122" spans="1:8" x14ac:dyDescent="0.35">
      <c r="A122" s="91"/>
      <c r="B122" s="92"/>
      <c r="C122" s="91"/>
      <c r="D122" s="93"/>
      <c r="E122" s="93"/>
      <c r="F122" s="92"/>
      <c r="G122" s="92"/>
      <c r="H122" s="92"/>
    </row>
    <row r="123" spans="1:8" x14ac:dyDescent="0.35">
      <c r="A123" s="91"/>
      <c r="B123" s="92"/>
      <c r="C123" s="91"/>
      <c r="D123" s="93"/>
      <c r="E123" s="93"/>
      <c r="F123" s="92"/>
      <c r="G123" s="92"/>
      <c r="H123" s="92"/>
    </row>
    <row r="124" spans="1:8" x14ac:dyDescent="0.35">
      <c r="A124" s="91"/>
      <c r="B124" s="92"/>
      <c r="C124" s="91"/>
      <c r="D124" s="93"/>
      <c r="E124" s="93"/>
      <c r="F124" s="92"/>
      <c r="G124" s="92"/>
      <c r="H124" s="92"/>
    </row>
    <row r="125" spans="1:8" x14ac:dyDescent="0.35">
      <c r="A125" s="91"/>
      <c r="B125" s="92"/>
      <c r="C125" s="91"/>
      <c r="D125" s="93"/>
      <c r="E125" s="93"/>
      <c r="F125" s="92"/>
      <c r="G125" s="92"/>
      <c r="H125" s="92"/>
    </row>
    <row r="126" spans="1:8" x14ac:dyDescent="0.35">
      <c r="A126" s="91"/>
      <c r="B126" s="92"/>
      <c r="C126" s="91"/>
      <c r="D126" s="93"/>
      <c r="E126" s="93"/>
      <c r="F126" s="92"/>
      <c r="G126" s="92"/>
      <c r="H126" s="92"/>
    </row>
    <row r="127" spans="1:8" x14ac:dyDescent="0.35">
      <c r="A127" s="2"/>
      <c r="B127" s="2"/>
      <c r="C127" s="97"/>
      <c r="D127" s="64"/>
      <c r="E127" s="65"/>
      <c r="F127" s="98"/>
      <c r="G127" s="99"/>
      <c r="H127" s="9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2025-09-19T09:43:58Z</dcterms:modified>
</cp:coreProperties>
</file>