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dok\Downloads\"/>
    </mc:Choice>
  </mc:AlternateContent>
  <bookViews>
    <workbookView xWindow="0" yWindow="0" windowWidth="23040" windowHeight="9072" activeTab="3"/>
  </bookViews>
  <sheets>
    <sheet name="Octobre" sheetId="1" r:id="rId1"/>
    <sheet name="Novembre" sheetId="2" r:id="rId2"/>
    <sheet name="Décembre" sheetId="3" r:id="rId3"/>
    <sheet name="Synthese" sheetId="4" r:id="rId4"/>
    <sheet name="Remarques" sheetId="5" r:id="rId5"/>
  </sheets>
  <definedNames>
    <definedName name="_xlnm._FilterDatabase" localSheetId="2" hidden="1">Décembre!$A$1:$I$219</definedName>
    <definedName name="_xlnm._FilterDatabase" localSheetId="1" hidden="1">Novembre!$A$1:$H$148</definedName>
    <definedName name="_xlnm._FilterDatabase" localSheetId="0" hidden="1">Octobre!$A$1:$H$173</definedName>
  </definedNames>
  <calcPr calcId="162913"/>
</workbook>
</file>

<file path=xl/calcChain.xml><?xml version="1.0" encoding="utf-8"?>
<calcChain xmlns="http://schemas.openxmlformats.org/spreadsheetml/2006/main">
  <c r="E8" i="4" l="1"/>
  <c r="D8" i="4"/>
  <c r="G44" i="4" l="1"/>
  <c r="G43" i="4"/>
  <c r="G42" i="4"/>
  <c r="G41" i="4"/>
  <c r="G40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3" i="4"/>
  <c r="D13" i="4"/>
  <c r="C13" i="4"/>
  <c r="E12" i="4"/>
  <c r="D12" i="4"/>
  <c r="C12" i="4"/>
  <c r="E11" i="4"/>
  <c r="D11" i="4"/>
  <c r="C11" i="4"/>
  <c r="E9" i="4"/>
  <c r="D9" i="4"/>
  <c r="C9" i="4"/>
  <c r="C8" i="4"/>
  <c r="E7" i="4"/>
  <c r="D7" i="4"/>
  <c r="C7" i="4"/>
  <c r="G5" i="4"/>
  <c r="D4" i="4"/>
  <c r="C4" i="4"/>
  <c r="G15" i="4" l="1"/>
  <c r="G19" i="4"/>
  <c r="G23" i="4"/>
  <c r="G28" i="4"/>
  <c r="G32" i="4"/>
  <c r="G37" i="4"/>
  <c r="I37" i="4" s="1"/>
  <c r="G11" i="4"/>
  <c r="G16" i="4"/>
  <c r="G20" i="4"/>
  <c r="G24" i="4"/>
  <c r="G29" i="4"/>
  <c r="G34" i="4"/>
  <c r="I34" i="4" s="1"/>
  <c r="G38" i="4"/>
  <c r="I38" i="4" s="1"/>
  <c r="G17" i="4"/>
  <c r="G25" i="4"/>
  <c r="G35" i="4"/>
  <c r="I35" i="4" s="1"/>
  <c r="G12" i="4"/>
  <c r="G21" i="4"/>
  <c r="G30" i="4"/>
  <c r="G13" i="4"/>
  <c r="G18" i="4"/>
  <c r="G27" i="4"/>
  <c r="G31" i="4"/>
  <c r="G36" i="4"/>
  <c r="I36" i="4" s="1"/>
  <c r="G22" i="4"/>
  <c r="G8" i="4"/>
  <c r="G9" i="4"/>
  <c r="G7" i="4"/>
  <c r="E4" i="4"/>
  <c r="G4" i="4" s="1"/>
</calcChain>
</file>

<file path=xl/sharedStrings.xml><?xml version="1.0" encoding="utf-8"?>
<sst xmlns="http://schemas.openxmlformats.org/spreadsheetml/2006/main" count="359" uniqueCount="189">
  <si>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</si>
  <si>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</si>
  <si>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</si>
  <si>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</si>
  <si>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</si>
  <si>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</si>
  <si>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</si>
  <si>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</si>
  <si>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19/10/2022</t>
  </si>
  <si>
    <t>A HIGHSKILL - RESTITUTION DU CAPITAAL SOCIAL Me QUENTIN FOURE</t>
  </si>
  <si>
    <t>Crédit Trésorerie</t>
  </si>
  <si>
    <t>HIGHSKILL - Adhesion - Facture pro-forma N 652</t>
  </si>
  <si>
    <t>Cmsm - Medecine De Travail</t>
  </si>
  <si>
    <t>CMSM</t>
  </si>
  <si>
    <t>28/10/2022</t>
  </si>
  <si>
    <t>OVH Cloud</t>
  </si>
  <si>
    <t>26/10/2022</t>
  </si>
  <si>
    <t>OVH</t>
  </si>
  <si>
    <t>OVH CLOUD</t>
  </si>
  <si>
    <t>FACT202210-002</t>
  </si>
  <si>
    <t>FACT202210-002- NETPOWER CONSULTING</t>
  </si>
  <si>
    <t>Facture Client</t>
  </si>
  <si>
    <t>NETPOWER CONSULTING</t>
  </si>
  <si>
    <t>FACT202210-003</t>
  </si>
  <si>
    <t>FACT202210-003 - NETPOWER CONSULTING</t>
  </si>
  <si>
    <t>Virement HIGHSKILL</t>
  </si>
  <si>
    <t>27/10/2022</t>
  </si>
  <si>
    <t>Virement salaire WERFELLI Alaaeddinne - octobre 2022</t>
  </si>
  <si>
    <t>Salaire</t>
  </si>
  <si>
    <t>Virement salaire - NEIFAR Rami - octobre 2022</t>
  </si>
  <si>
    <t>Virement salaire - Ouakrim Boutaina - octobre 2022</t>
  </si>
  <si>
    <t>31/10/2022</t>
  </si>
  <si>
    <t>STARBUCKS</t>
  </si>
  <si>
    <t>Starbucks</t>
  </si>
  <si>
    <t>Frais</t>
  </si>
  <si>
    <t>29/10/2022</t>
  </si>
  <si>
    <t>NEIFAR Rami</t>
  </si>
  <si>
    <t>Frais km - NEIFAR Rami - octobre 2022</t>
  </si>
  <si>
    <t>Frais Km</t>
  </si>
  <si>
    <t>TAMPONS-BUREAU.FR</t>
  </si>
  <si>
    <t>Facture Tampons-Bureau.fr - FCT 20140917922 - 28102022</t>
  </si>
  <si>
    <t>F2022000020038</t>
  </si>
  <si>
    <t>BOONDMANAGER - F2022000020038 - Octobre 2022</t>
  </si>
  <si>
    <t>Boondmanager</t>
  </si>
  <si>
    <t>BOONDMANAGER</t>
  </si>
  <si>
    <t>Hazem BENAMOR</t>
  </si>
  <si>
    <t>Accompte salaire</t>
  </si>
  <si>
    <t>Acompte</t>
  </si>
  <si>
    <t>Serigne Mouhamed Mbacke SALL</t>
  </si>
  <si>
    <t>restaurant_and_bar</t>
  </si>
  <si>
    <t>food_and_grocery</t>
  </si>
  <si>
    <t>Urssaf Ile-de-France (117)</t>
  </si>
  <si>
    <t>Prélèvement (DSN) du mois d'Octobre</t>
  </si>
  <si>
    <t>Urssaf</t>
  </si>
  <si>
    <t>HISCOX SA HISCOX SA</t>
  </si>
  <si>
    <t>Police d'assurance (prélèvement Octobre 2022)</t>
  </si>
  <si>
    <t>Hiscox</t>
  </si>
  <si>
    <t>HOKI SUSHI</t>
  </si>
  <si>
    <t>PARIS PHILHAR</t>
  </si>
  <si>
    <t>transport</t>
  </si>
  <si>
    <t>INDIGO</t>
  </si>
  <si>
    <t>ISSY TOKYO</t>
  </si>
  <si>
    <t>Facture - FACT202211-003</t>
  </si>
  <si>
    <t>BEENEXT</t>
  </si>
  <si>
    <t>Facture - FACT202212-001</t>
  </si>
  <si>
    <t>SALL Serigne Mohamed Mbacke</t>
  </si>
  <si>
    <t>Virement salaire - SALL Serigne Mohamed Mbacke</t>
  </si>
  <si>
    <t>LABOUA Mohamed Amine</t>
  </si>
  <si>
    <t>Virement salaire - LABOUA Mohamed Amine</t>
  </si>
  <si>
    <t>DONKENG LINDA TEMEZE Attalie</t>
  </si>
  <si>
    <t>Virement salaire - DONKENG LINDA TEMEZE Attalie</t>
  </si>
  <si>
    <t>BENAMOR Hazem</t>
  </si>
  <si>
    <t>Virement salaire - BENAMOR Hazem</t>
  </si>
  <si>
    <t>Virement salaire - NEIFAR Rami</t>
  </si>
  <si>
    <t>Police d'assurance (prélèvement Novembre 2022)</t>
  </si>
  <si>
    <t>Facture - FACT202211-001</t>
  </si>
  <si>
    <t>Facture - FACT202211-002</t>
  </si>
  <si>
    <t>FOUZAII Mohamed</t>
  </si>
  <si>
    <t>Virement salaire - FOUZAII Mohamed</t>
  </si>
  <si>
    <t>OUAKRIM Boutaina</t>
  </si>
  <si>
    <t>Virement salaire - OUAKRIM Boutaina</t>
  </si>
  <si>
    <t>WERFELLI Alaaeddinne</t>
  </si>
  <si>
    <t>Virement salaire - WERFELLI Alaaeddinne</t>
  </si>
  <si>
    <t>BoondManager</t>
  </si>
  <si>
    <t>BOONDMANAGER - F2022000021173 - Novembre 2022</t>
  </si>
  <si>
    <t>M. HAZEM BENAMOR</t>
  </si>
  <si>
    <t>Frais km - HAZEM BENAMOR - Novembre 2022</t>
  </si>
  <si>
    <t>M. RAMI NEIFAR</t>
  </si>
  <si>
    <t>Frais km - NEIFAR Rami - Novembre 2022</t>
  </si>
  <si>
    <t>MME ATTALIE DONKENG LINDA TEMEZE</t>
  </si>
  <si>
    <t>Frais km - ATTALIE DONKENG LINDA TEMEZE - Novembre 2022</t>
  </si>
  <si>
    <t>MR LABOUA MOHAMED-AMINE</t>
  </si>
  <si>
    <t>Frais km - LABOUA MOHAMED AMINE - Novembre 2022</t>
  </si>
  <si>
    <t>Boutaina OUAKRIM</t>
  </si>
  <si>
    <t>Acompte OUAKRIM 2022-12</t>
  </si>
  <si>
    <t>Facture - FACT202210-001</t>
  </si>
  <si>
    <t>SERVICE NAVIGO</t>
  </si>
  <si>
    <t>Transport</t>
  </si>
  <si>
    <t>VA PIANO</t>
  </si>
  <si>
    <t>Restaurant</t>
  </si>
  <si>
    <t>Facture n° 201046 - 05/12/2022 - absence Serigne</t>
  </si>
  <si>
    <t>IONOS BY 1 AND 1</t>
  </si>
  <si>
    <t>facture Ionos 202528714957 - 10-12-2022</t>
  </si>
  <si>
    <t>UR 117000001570967628    NOV 22788617793000161222</t>
  </si>
  <si>
    <t>VENTE PRIVEE COM</t>
  </si>
  <si>
    <t>/INV/FACT202211-015 7.12.2022/INV/FACT202212-002 7.12.2022</t>
  </si>
  <si>
    <t>VEEPEE</t>
  </si>
  <si>
    <t>GALAXY SOFTWARE SARL</t>
  </si>
  <si>
    <t>FACT FACT202210-004</t>
  </si>
  <si>
    <t>DGFIP</t>
  </si>
  <si>
    <t>Prélèvement (DSN) du mois Novembre</t>
  </si>
  <si>
    <t>PAS</t>
  </si>
  <si>
    <t>Octobre</t>
  </si>
  <si>
    <t xml:space="preserve">Novembre </t>
  </si>
  <si>
    <t>Décembre</t>
  </si>
  <si>
    <t>Total</t>
  </si>
  <si>
    <t>Solde Excel</t>
  </si>
  <si>
    <t>Solde PDF</t>
  </si>
  <si>
    <t>17601.81</t>
  </si>
  <si>
    <t>Activité Partielle</t>
  </si>
  <si>
    <t>Facture Fournisseur</t>
  </si>
  <si>
    <t>TVA</t>
  </si>
  <si>
    <t>Impot</t>
  </si>
  <si>
    <t>SeDomicilier</t>
  </si>
  <si>
    <t>Amundi</t>
  </si>
  <si>
    <t>Frais Comptable</t>
  </si>
  <si>
    <t>Banque</t>
  </si>
  <si>
    <t>CB</t>
  </si>
  <si>
    <t>Achats</t>
  </si>
  <si>
    <t>Loyer</t>
  </si>
  <si>
    <t>Frais Km et Tél</t>
  </si>
  <si>
    <t>Intéressement</t>
  </si>
  <si>
    <t>Ecarts de paiement</t>
  </si>
  <si>
    <t>Payé</t>
  </si>
  <si>
    <t>Retraite</t>
  </si>
  <si>
    <t>Prévoyance</t>
  </si>
  <si>
    <t>Mutuelle</t>
  </si>
  <si>
    <t>Declaré</t>
  </si>
  <si>
    <t>Urssaf (Silae)</t>
  </si>
  <si>
    <t>Retraite (Silae)</t>
  </si>
  <si>
    <t>Prévoyance  (contrat n° 284018611)</t>
  </si>
  <si>
    <t>Mutuelle  (contrat n° 284018642)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</si>
  <si>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</si>
  <si>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</si>
  <si>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</si>
  <si>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</si>
  <si>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</si>
  <si>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</si>
  <si>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</si>
  <si>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>920311818 PAS mois d'octobre 2022</t>
  </si>
  <si>
    <t>FACT202212-005</t>
  </si>
  <si>
    <t>FACT202212-004</t>
  </si>
  <si>
    <t>CHACHIL Jamal</t>
  </si>
  <si>
    <t>RJAIBI Rim</t>
  </si>
  <si>
    <t>MOUNIR Majid</t>
  </si>
  <si>
    <t>JABALLI Chawki</t>
  </si>
  <si>
    <t>HARZALLAH Ahmed</t>
  </si>
  <si>
    <t>SALL Serigne Mouhamed Mbacke</t>
  </si>
  <si>
    <t>Police d'assurance ( Prélèvement de Décembre 2022)</t>
  </si>
  <si>
    <t>BEY Azer</t>
  </si>
  <si>
    <t>CLEVERMIND</t>
  </si>
  <si>
    <t>FACT202211-007</t>
  </si>
  <si>
    <t>Virement salaire - CHACHIL Jamal</t>
  </si>
  <si>
    <t>Virement salaire - RJAIBI Rim</t>
  </si>
  <si>
    <t>Virement salaire - MOUNIR Majid</t>
  </si>
  <si>
    <t>Virement salaire - JABALLI Chawki</t>
  </si>
  <si>
    <t>Virement salaire - HARZALLAH Ahmed</t>
  </si>
  <si>
    <t>Virement salaire - SALL Serigne Mouhamed Mbacke</t>
  </si>
  <si>
    <t>Virement salaire - Azer BEY</t>
  </si>
  <si>
    <t>M. Ahmed HARZALLAH</t>
  </si>
  <si>
    <t>Mlle Rim Rjaibi</t>
  </si>
  <si>
    <t>FACT202211-008</t>
  </si>
  <si>
    <t>FACT202211-013</t>
  </si>
  <si>
    <t>Frais km - BENAMOR Hazem - Décembre 2022</t>
  </si>
  <si>
    <t>Frais km - HARZALLAH Ahmed - Décembre 2022</t>
  </si>
  <si>
    <t xml:space="preserve">Frais km - RJAIBI Rim - Décembre 2022  </t>
  </si>
  <si>
    <t>Frais km - NEIFAR Rami - Décembre 2022</t>
  </si>
  <si>
    <t>Frais km - DONKENG LINDA TEMEZE Attalie - Décembre 2022</t>
  </si>
  <si>
    <t>Frais km - LABOUA Mohamed Amine - - Décembre 2022</t>
  </si>
  <si>
    <t>M. TRABELSI Mehdi</t>
  </si>
  <si>
    <t>BUK-ME-Facture nÂ°TMP_FAC29</t>
  </si>
  <si>
    <t>Genius Holding</t>
  </si>
  <si>
    <t>Beefirst</t>
  </si>
  <si>
    <t>GENIUS HOLDING</t>
  </si>
  <si>
    <t>2022-11</t>
  </si>
  <si>
    <t>BUK-ME-Facture nTMPFAC29</t>
  </si>
  <si>
    <t>Apport Associe Decembre 2022</t>
  </si>
  <si>
    <t>HIGH SKILL Fact FACT202211-009 beefirst</t>
  </si>
  <si>
    <t>Remboursement 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</si>
</sst>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1"/>
      <color rgb="FF444444"/>
      <name val="Calibri"/>
    </font>
    <font>
      <sz val="11"/>
      <name val="Calibri"/>
    </font>
    <font>
      <b/>
      <i/>
      <sz val="11"/>
      <color theme="1"/>
      <name val="Calibri"/>
    </font>
    <font>
      <b/>
      <sz val="18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99594"/>
        <bgColor rgb="FFD99594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31859B"/>
        <bgColor rgb="FF31859B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theme="9"/>
        <bgColor theme="9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2" xfId="0" applyFont="1" applyFill="1" applyBorder="1"/>
    <xf numFmtId="0" fontId="2" fillId="0" borderId="0" xfId="0" applyFont="1"/>
    <xf numFmtId="0" fontId="1" fillId="4" borderId="2" xfId="0" applyFont="1" applyFill="1" applyBorder="1"/>
    <xf numFmtId="0" fontId="2" fillId="0" borderId="0" xfId="0" applyFont="1" applyAlignment="1">
      <alignment vertical="center"/>
    </xf>
    <xf numFmtId="0" fontId="1" fillId="5" borderId="2" xfId="0" applyFont="1" applyFill="1" applyBorder="1"/>
    <xf numFmtId="0" fontId="3" fillId="4" borderId="2" xfId="0" applyFont="1" applyFill="1" applyBorder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3" xfId="0" applyFont="1" applyBorder="1"/>
    <xf numFmtId="0" fontId="5" fillId="0" borderId="0" xfId="0" applyFont="1" applyAlignment="1">
      <alignment horizontal="left" vertical="center" readingOrder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1" fillId="5" borderId="2" xfId="0" applyNumberFormat="1" applyFont="1" applyFill="1" applyBorder="1"/>
    <xf numFmtId="0" fontId="2" fillId="5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164" fontId="1" fillId="4" borderId="2" xfId="0" applyNumberFormat="1" applyFont="1" applyFill="1" applyBorder="1"/>
    <xf numFmtId="164" fontId="1" fillId="6" borderId="2" xfId="0" applyNumberFormat="1" applyFont="1" applyFill="1" applyBorder="1"/>
    <xf numFmtId="0" fontId="1" fillId="6" borderId="2" xfId="0" applyFont="1" applyFill="1" applyBorder="1"/>
    <xf numFmtId="164" fontId="1" fillId="3" borderId="2" xfId="0" applyNumberFormat="1" applyFont="1" applyFill="1" applyBorder="1"/>
    <xf numFmtId="0" fontId="2" fillId="0" borderId="0" xfId="0" applyFont="1" applyAlignment="1">
      <alignment wrapText="1"/>
    </xf>
    <xf numFmtId="0" fontId="2" fillId="7" borderId="4" xfId="0" applyFont="1" applyFill="1" applyBorder="1"/>
    <xf numFmtId="0" fontId="4" fillId="0" borderId="4" xfId="0" applyFont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0" borderId="0" xfId="0" applyNumberFormat="1" applyFont="1" applyAlignment="1">
      <alignment wrapText="1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7" borderId="4" xfId="0" applyFont="1" applyFill="1" applyBorder="1" applyAlignment="1">
      <alignment horizontal="left" vertical="center"/>
    </xf>
    <xf numFmtId="164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/>
    <xf numFmtId="0" fontId="1" fillId="0" borderId="4" xfId="0" applyFont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164" fontId="1" fillId="3" borderId="2" xfId="0" applyNumberFormat="1" applyFont="1" applyFill="1" applyBorder="1"/>
    <xf numFmtId="164" fontId="1" fillId="6" borderId="2" xfId="0" applyNumberFormat="1" applyFont="1" applyFill="1" applyBorder="1"/>
    <xf numFmtId="0" fontId="2" fillId="0" borderId="0" xfId="0" applyFont="1" applyAlignment="1">
      <alignment horizontal="left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left" vertical="center"/>
    </xf>
    <xf numFmtId="4" fontId="2" fillId="9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/>
    <xf numFmtId="0" fontId="1" fillId="10" borderId="2" xfId="0" applyFont="1" applyFill="1" applyBorder="1"/>
    <xf numFmtId="4" fontId="2" fillId="10" borderId="2" xfId="0" applyNumberFormat="1" applyFont="1" applyFill="1" applyBorder="1"/>
    <xf numFmtId="4" fontId="2" fillId="4" borderId="2" xfId="0" applyNumberFormat="1" applyFont="1" applyFill="1" applyBorder="1"/>
    <xf numFmtId="4" fontId="2" fillId="5" borderId="2" xfId="0" applyNumberFormat="1" applyFont="1" applyFill="1" applyBorder="1"/>
    <xf numFmtId="0" fontId="7" fillId="11" borderId="2" xfId="0" applyFont="1" applyFill="1" applyBorder="1" applyAlignment="1">
      <alignment horizontal="center"/>
    </xf>
    <xf numFmtId="4" fontId="2" fillId="6" borderId="2" xfId="0" applyNumberFormat="1" applyFont="1" applyFill="1" applyBorder="1"/>
    <xf numFmtId="4" fontId="1" fillId="0" borderId="2" xfId="0" applyNumberFormat="1" applyFont="1" applyBorder="1"/>
    <xf numFmtId="0" fontId="1" fillId="12" borderId="2" xfId="0" applyFont="1" applyFill="1" applyBorder="1" applyAlignment="1">
      <alignment vertical="center"/>
    </xf>
    <xf numFmtId="4" fontId="2" fillId="12" borderId="2" xfId="0" applyNumberFormat="1" applyFont="1" applyFill="1" applyBorder="1" applyAlignment="1">
      <alignment vertical="center"/>
    </xf>
    <xf numFmtId="4" fontId="2" fillId="12" borderId="2" xfId="0" applyNumberFormat="1" applyFont="1" applyFill="1" applyBorder="1" applyAlignment="1">
      <alignment vertical="center" wrapText="1"/>
    </xf>
    <xf numFmtId="0" fontId="2" fillId="10" borderId="1" xfId="0" applyFont="1" applyFill="1" applyBorder="1"/>
    <xf numFmtId="14" fontId="1" fillId="3" borderId="2" xfId="0" applyNumberFormat="1" applyFont="1" applyFill="1" applyBorder="1"/>
    <xf numFmtId="14" fontId="1" fillId="6" borderId="2" xfId="0" applyNumberFormat="1" applyFont="1" applyFill="1" applyBorder="1"/>
    <xf numFmtId="14" fontId="1" fillId="5" borderId="2" xfId="0" applyNumberFormat="1" applyFont="1" applyFill="1" applyBorder="1"/>
    <xf numFmtId="14" fontId="1" fillId="4" borderId="2" xfId="0" applyNumberFormat="1" applyFont="1" applyFill="1" applyBorder="1"/>
    <xf numFmtId="14" fontId="1" fillId="10" borderId="2" xfId="0" applyNumberFormat="1" applyFont="1" applyFill="1" applyBorder="1"/>
    <xf numFmtId="0" fontId="2" fillId="0" borderId="0" xfId="0" applyFont="1" applyBorder="1" applyAlignment="1">
      <alignment vertical="center"/>
    </xf>
    <xf numFmtId="0" fontId="0" fillId="0" borderId="4" xfId="0" applyFont="1" applyBorder="1" applyAlignment="1"/>
    <xf numFmtId="14" fontId="0" fillId="0" borderId="0" xfId="0" applyNumberFormat="1" applyFont="1" applyAlignment="1"/>
    <xf numFmtId="0" fontId="2" fillId="0" borderId="5" xfId="0" applyFont="1" applyBorder="1" applyAlignment="1">
      <alignment horizontal="left" vertical="center"/>
    </xf>
    <xf numFmtId="0" fontId="6" fillId="0" borderId="6" xfId="0" applyFont="1" applyBorder="1"/>
    <xf numFmtId="0" fontId="8" fillId="0" borderId="10" xfId="0" applyFont="1" applyBorder="1" applyAlignment="1">
      <alignment horizontal="center" vertical="center" textRotation="90"/>
    </xf>
    <xf numFmtId="0" fontId="6" fillId="0" borderId="11" xfId="0" applyFont="1" applyBorder="1"/>
    <xf numFmtId="0" fontId="6" fillId="0" borderId="12" xfId="0" applyFont="1" applyBorder="1"/>
    <xf numFmtId="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ampons-bureau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C1" workbookViewId="0">
      <pane ySplit="1" topLeftCell="A2" activePane="bottomLeft" state="frozen"/>
      <selection pane="bottomLeft" activeCell="G2" sqref="G2"/>
    </sheetView>
  </sheetViews>
  <sheetFormatPr defaultColWidth="14.44140625" defaultRowHeight="15" customHeight="1"/>
  <cols>
    <col min="1" max="1" width="18.33203125" customWidth="1"/>
    <col min="2" max="2" width="64.109375" customWidth="1"/>
    <col min="3" max="3" width="11.33203125" customWidth="1"/>
    <col min="4" max="5" width="10.6640625" customWidth="1"/>
    <col min="6" max="6" width="89.6640625" customWidth="1"/>
    <col min="7" max="7" width="22.33203125" customWidth="1"/>
    <col min="8" max="8" width="26.33203125" customWidth="1"/>
    <col min="9" max="9" width="16.33203125" customWidth="1"/>
    <col min="10" max="26" width="11.332031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</row>
    <row r="2" spans="1:26" ht="14.25" customHeight="1">
      <c r="A2" s="4" t="s">
        <v>8</v>
      </c>
      <c r="B2" s="4" t="s">
        <v>9</v>
      </c>
      <c r="C2" s="4" t="s">
        <v>8</v>
      </c>
      <c r="D2" s="4"/>
      <c r="E2" s="4">
        <v>1000</v>
      </c>
      <c r="F2" s="4" t="s">
        <v>9</v>
      </c>
      <c r="G2" s="4" t="s">
        <v>10</v>
      </c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>
      <c r="A3" s="6" t="s">
        <v>8</v>
      </c>
      <c r="B3" s="6" t="s">
        <v>11</v>
      </c>
      <c r="C3" s="6" t="s">
        <v>8</v>
      </c>
      <c r="D3" s="6">
        <v>129.6</v>
      </c>
      <c r="E3" s="6"/>
      <c r="F3" s="6" t="s">
        <v>12</v>
      </c>
      <c r="G3" s="6" t="s">
        <v>13</v>
      </c>
      <c r="H3" s="6" t="s">
        <v>13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>
      <c r="A4" s="6" t="s">
        <v>14</v>
      </c>
      <c r="B4" s="6" t="s">
        <v>15</v>
      </c>
      <c r="C4" s="6" t="s">
        <v>16</v>
      </c>
      <c r="D4" s="6">
        <v>129.16999999999999</v>
      </c>
      <c r="E4" s="6"/>
      <c r="F4" s="6" t="s">
        <v>17</v>
      </c>
      <c r="G4" s="6" t="s">
        <v>17</v>
      </c>
      <c r="H4" s="6" t="s">
        <v>18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>
      <c r="A5" s="4" t="s">
        <v>16</v>
      </c>
      <c r="B5" s="4" t="s">
        <v>19</v>
      </c>
      <c r="C5" s="4" t="s">
        <v>16</v>
      </c>
      <c r="D5" s="4"/>
      <c r="E5" s="4">
        <v>13860</v>
      </c>
      <c r="F5" s="4" t="s">
        <v>20</v>
      </c>
      <c r="G5" s="4" t="s">
        <v>21</v>
      </c>
      <c r="H5" s="4" t="s">
        <v>22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>
      <c r="A6" s="4" t="s">
        <v>16</v>
      </c>
      <c r="B6" s="4" t="s">
        <v>23</v>
      </c>
      <c r="C6" s="4" t="s">
        <v>16</v>
      </c>
      <c r="D6" s="4"/>
      <c r="E6" s="4">
        <v>13104</v>
      </c>
      <c r="F6" s="4" t="s">
        <v>24</v>
      </c>
      <c r="G6" s="4" t="s">
        <v>21</v>
      </c>
      <c r="H6" s="4" t="s">
        <v>22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4.25" customHeight="1">
      <c r="A7" s="8" t="s">
        <v>14</v>
      </c>
      <c r="B7" s="8" t="s">
        <v>25</v>
      </c>
      <c r="C7" s="8" t="s">
        <v>26</v>
      </c>
      <c r="D7" s="8">
        <v>363.03</v>
      </c>
      <c r="E7" s="8"/>
      <c r="F7" s="8" t="s">
        <v>27</v>
      </c>
      <c r="G7" s="8" t="s">
        <v>28</v>
      </c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>
      <c r="A8" s="8" t="s">
        <v>14</v>
      </c>
      <c r="B8" s="8" t="s">
        <v>25</v>
      </c>
      <c r="C8" s="8" t="s">
        <v>26</v>
      </c>
      <c r="D8" s="8">
        <v>3474.34</v>
      </c>
      <c r="E8" s="8"/>
      <c r="F8" s="8" t="s">
        <v>29</v>
      </c>
      <c r="G8" s="8" t="s">
        <v>28</v>
      </c>
      <c r="H8" s="8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>
      <c r="A9" s="8" t="s">
        <v>14</v>
      </c>
      <c r="B9" s="8" t="s">
        <v>25</v>
      </c>
      <c r="C9" s="8" t="s">
        <v>26</v>
      </c>
      <c r="D9" s="8">
        <v>4584.3</v>
      </c>
      <c r="E9" s="8"/>
      <c r="F9" s="8" t="s">
        <v>30</v>
      </c>
      <c r="G9" s="8" t="s">
        <v>28</v>
      </c>
      <c r="H9" s="8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>
      <c r="A10" s="6" t="s">
        <v>31</v>
      </c>
      <c r="B10" s="6" t="s">
        <v>32</v>
      </c>
      <c r="C10" s="6" t="s">
        <v>14</v>
      </c>
      <c r="D10" s="6">
        <v>5.4</v>
      </c>
      <c r="E10" s="6"/>
      <c r="F10" s="6" t="s">
        <v>33</v>
      </c>
      <c r="G10" s="6" t="s">
        <v>34</v>
      </c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>
      <c r="A11" s="8" t="s">
        <v>35</v>
      </c>
      <c r="B11" s="8" t="s">
        <v>36</v>
      </c>
      <c r="C11" s="8" t="s">
        <v>14</v>
      </c>
      <c r="D11" s="8">
        <v>132.19999999999999</v>
      </c>
      <c r="E11" s="8"/>
      <c r="F11" s="8" t="s">
        <v>37</v>
      </c>
      <c r="G11" s="8" t="s">
        <v>38</v>
      </c>
      <c r="H11" s="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>
      <c r="A12" s="6" t="s">
        <v>35</v>
      </c>
      <c r="B12" s="9" t="s">
        <v>39</v>
      </c>
      <c r="C12" s="6" t="s">
        <v>14</v>
      </c>
      <c r="D12" s="6">
        <v>33.58</v>
      </c>
      <c r="E12" s="6"/>
      <c r="F12" s="6" t="s">
        <v>40</v>
      </c>
      <c r="G12" s="6" t="s">
        <v>34</v>
      </c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>
      <c r="A13" s="6" t="s">
        <v>31</v>
      </c>
      <c r="B13" s="6" t="s">
        <v>41</v>
      </c>
      <c r="C13" s="6" t="s">
        <v>31</v>
      </c>
      <c r="D13" s="6">
        <v>108</v>
      </c>
      <c r="E13" s="6"/>
      <c r="F13" s="6" t="s">
        <v>42</v>
      </c>
      <c r="G13" s="6" t="s">
        <v>43</v>
      </c>
      <c r="H13" s="6" t="s">
        <v>44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>
      <c r="A14" s="10"/>
      <c r="B14" s="5"/>
      <c r="C14" s="11"/>
      <c r="D14" s="5"/>
      <c r="E14" s="12"/>
      <c r="F14" s="13"/>
      <c r="G14" s="14"/>
      <c r="H14" s="13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10"/>
      <c r="B15" s="5"/>
      <c r="C15" s="11"/>
      <c r="D15" s="5"/>
      <c r="E15" s="12"/>
      <c r="F15" s="15"/>
      <c r="G15" s="7"/>
      <c r="H15" s="15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4.25" customHeight="1">
      <c r="A16" s="5"/>
      <c r="B16" s="5"/>
      <c r="C16" s="11"/>
      <c r="D16" s="5"/>
      <c r="E16" s="12"/>
      <c r="F16" s="13"/>
      <c r="G16" s="14"/>
      <c r="H16" s="13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4.25" customHeight="1">
      <c r="A17" s="5"/>
      <c r="B17" s="5"/>
      <c r="C17" s="11"/>
      <c r="D17" s="12"/>
      <c r="E17" s="5"/>
      <c r="F17" s="5"/>
      <c r="G17" s="1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>
      <c r="A18" s="5"/>
      <c r="B18" s="5"/>
      <c r="C18" s="11"/>
      <c r="D18" s="12"/>
      <c r="E18" s="5"/>
      <c r="F18" s="5"/>
      <c r="G18" s="1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>
      <c r="A19" s="5"/>
      <c r="B19" s="5"/>
      <c r="C19" s="11"/>
      <c r="D19" s="5"/>
      <c r="E19" s="5"/>
      <c r="F19" s="14"/>
      <c r="G19" s="1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>
      <c r="A20" s="5"/>
      <c r="B20" s="5"/>
      <c r="C20" s="11"/>
      <c r="D20" s="5"/>
      <c r="E20" s="5"/>
      <c r="F20" s="14"/>
      <c r="G20" s="1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>
      <c r="A21" s="5"/>
      <c r="B21" s="5"/>
      <c r="C21" s="11"/>
      <c r="D21" s="5"/>
      <c r="E21" s="5"/>
      <c r="F21" s="14"/>
      <c r="G21" s="1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5"/>
      <c r="B22" s="5"/>
      <c r="C22" s="11"/>
      <c r="D22" s="5"/>
      <c r="E22" s="5"/>
      <c r="F22" s="14"/>
      <c r="G22" s="1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>
      <c r="A23" s="5"/>
      <c r="B23" s="5"/>
      <c r="C23" s="11"/>
      <c r="D23" s="5"/>
      <c r="E23" s="12"/>
      <c r="F23" s="13"/>
      <c r="G23" s="14"/>
      <c r="H23" s="1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4.25" customHeight="1">
      <c r="A24" s="5"/>
      <c r="B24" s="5"/>
      <c r="C24" s="11"/>
      <c r="D24" s="5"/>
      <c r="E24" s="12"/>
      <c r="F24" s="13"/>
      <c r="G24" s="14"/>
      <c r="H24" s="1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4.25" customHeight="1">
      <c r="A25" s="5"/>
      <c r="B25" s="5"/>
      <c r="C25" s="11"/>
      <c r="D25" s="5"/>
      <c r="E25" s="12"/>
      <c r="F25" s="13"/>
      <c r="G25" s="14"/>
      <c r="H25" s="1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4.25" customHeight="1">
      <c r="A26" s="5"/>
      <c r="B26" s="5"/>
      <c r="C26" s="11"/>
      <c r="D26" s="5"/>
      <c r="E26" s="5"/>
      <c r="F26" s="14"/>
      <c r="G26" s="1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5"/>
      <c r="B27" s="5"/>
      <c r="C27" s="11"/>
      <c r="D27" s="12"/>
      <c r="E27" s="5"/>
      <c r="F27" s="18"/>
      <c r="G27" s="15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.25" customHeight="1">
      <c r="A28" s="5"/>
      <c r="B28" s="5"/>
      <c r="C28" s="11"/>
      <c r="D28" s="12"/>
      <c r="E28" s="5"/>
      <c r="F28" s="5"/>
      <c r="G28" s="13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5"/>
      <c r="B29" s="5"/>
      <c r="C29" s="11"/>
      <c r="D29" s="5"/>
      <c r="E29" s="5"/>
      <c r="F29" s="14"/>
      <c r="G29" s="1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>
      <c r="A30" s="5"/>
      <c r="B30" s="5"/>
      <c r="C30" s="11"/>
      <c r="D30" s="5"/>
      <c r="E30" s="5"/>
      <c r="F30" s="14"/>
      <c r="G30" s="1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>
      <c r="A31" s="5"/>
      <c r="B31" s="5"/>
      <c r="C31" s="11"/>
      <c r="D31" s="5"/>
      <c r="E31" s="5"/>
      <c r="F31" s="14"/>
      <c r="G31" s="1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>
      <c r="A32" s="5"/>
      <c r="B32" s="5"/>
      <c r="C32" s="11"/>
      <c r="D32" s="5"/>
      <c r="E32" s="5"/>
      <c r="F32" s="14"/>
      <c r="G32" s="1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>
      <c r="A33" s="5"/>
      <c r="B33" s="5"/>
      <c r="C33" s="11"/>
      <c r="D33" s="12"/>
      <c r="E33" s="5"/>
      <c r="F33" s="5"/>
      <c r="G33" s="1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>
      <c r="A34" s="5"/>
      <c r="B34" s="5"/>
      <c r="C34" s="11"/>
      <c r="D34" s="12"/>
      <c r="E34" s="5"/>
      <c r="F34" s="5"/>
      <c r="G34" s="1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>
      <c r="A35" s="5"/>
      <c r="B35" s="5"/>
      <c r="C35" s="11"/>
      <c r="D35" s="12"/>
      <c r="E35" s="5"/>
      <c r="F35" s="5"/>
      <c r="G35" s="13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>
      <c r="A36" s="5"/>
      <c r="B36" s="5"/>
      <c r="C36" s="11"/>
      <c r="D36" s="5"/>
      <c r="E36" s="5"/>
      <c r="F36" s="14"/>
      <c r="G36" s="1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5"/>
      <c r="B37" s="5"/>
      <c r="C37" s="11"/>
      <c r="D37" s="5"/>
      <c r="E37" s="5"/>
      <c r="F37" s="14"/>
      <c r="G37" s="1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>
      <c r="A38" s="5"/>
      <c r="B38" s="5"/>
      <c r="C38" s="11"/>
      <c r="D38" s="5"/>
      <c r="E38" s="5"/>
      <c r="F38" s="14"/>
      <c r="G38" s="1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5"/>
      <c r="B39" s="5"/>
      <c r="C39" s="11"/>
      <c r="D39" s="5"/>
      <c r="E39" s="5"/>
      <c r="F39" s="14"/>
      <c r="G39" s="1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>
      <c r="A40" s="5"/>
      <c r="B40" s="5"/>
      <c r="C40" s="11"/>
      <c r="D40" s="5"/>
      <c r="E40" s="12"/>
      <c r="F40" s="13"/>
      <c r="G40" s="14"/>
      <c r="H40" s="1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25" customHeight="1">
      <c r="A41" s="5"/>
      <c r="B41" s="5"/>
      <c r="C41" s="11"/>
      <c r="D41" s="12"/>
      <c r="E41" s="5"/>
      <c r="F41" s="5"/>
      <c r="G41" s="13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5"/>
      <c r="B42" s="5"/>
      <c r="C42" s="11"/>
      <c r="D42" s="12"/>
      <c r="E42" s="5"/>
      <c r="F42" s="5"/>
      <c r="G42" s="1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5"/>
      <c r="B43" s="5"/>
      <c r="C43" s="11"/>
      <c r="D43" s="12"/>
      <c r="E43" s="5"/>
      <c r="F43" s="5"/>
      <c r="G43" s="13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5"/>
      <c r="B44" s="5"/>
      <c r="C44" s="11"/>
      <c r="D44" s="12"/>
      <c r="E44" s="5"/>
      <c r="F44" s="5"/>
      <c r="G44" s="13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5"/>
      <c r="B45" s="5"/>
      <c r="C45" s="11"/>
      <c r="D45" s="5"/>
      <c r="E45" s="5"/>
      <c r="F45" s="14"/>
      <c r="G45" s="1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5"/>
      <c r="B46" s="5"/>
      <c r="C46" s="11"/>
      <c r="D46" s="5"/>
      <c r="E46" s="12"/>
      <c r="F46" s="13"/>
      <c r="G46" s="14"/>
      <c r="H46" s="1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25" customHeight="1">
      <c r="A47" s="5"/>
      <c r="B47" s="5"/>
      <c r="C47" s="11"/>
      <c r="D47" s="5"/>
      <c r="E47" s="5"/>
      <c r="F47" s="14"/>
      <c r="G47" s="1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5"/>
      <c r="B48" s="5"/>
      <c r="C48" s="11"/>
      <c r="D48" s="12"/>
      <c r="E48" s="5"/>
      <c r="F48" s="5"/>
      <c r="G48" s="13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5"/>
      <c r="B49" s="5"/>
      <c r="C49" s="11"/>
      <c r="D49" s="5"/>
      <c r="E49" s="12"/>
      <c r="F49" s="13"/>
      <c r="G49" s="14"/>
      <c r="H49" s="1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25" customHeight="1">
      <c r="A50" s="5"/>
      <c r="B50" s="5"/>
      <c r="C50" s="11"/>
      <c r="D50" s="12"/>
      <c r="E50" s="5"/>
      <c r="F50" s="14"/>
      <c r="G50" s="14"/>
      <c r="H50" s="15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>
      <c r="A51" s="5"/>
      <c r="B51" s="5"/>
      <c r="C51" s="11"/>
      <c r="D51" s="5"/>
      <c r="E51" s="12"/>
      <c r="F51" s="13"/>
      <c r="G51" s="14"/>
      <c r="H51" s="1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25" customHeight="1">
      <c r="A52" s="5"/>
      <c r="B52" s="5"/>
      <c r="C52" s="11"/>
      <c r="D52" s="5"/>
      <c r="E52" s="12"/>
      <c r="F52" s="13"/>
      <c r="G52" s="14"/>
      <c r="H52" s="1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25" customHeight="1">
      <c r="A53" s="5"/>
      <c r="B53" s="5"/>
      <c r="C53" s="11"/>
      <c r="D53" s="5"/>
      <c r="E53" s="12"/>
      <c r="F53" s="13"/>
      <c r="G53" s="14"/>
      <c r="H53" s="1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25" customHeight="1">
      <c r="A54" s="5"/>
      <c r="B54" s="5"/>
      <c r="C54" s="11"/>
      <c r="D54" s="5"/>
      <c r="E54" s="12"/>
      <c r="F54" s="13"/>
      <c r="G54" s="14"/>
      <c r="H54" s="1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25" customHeight="1">
      <c r="A55" s="5"/>
      <c r="B55" s="5"/>
      <c r="C55" s="11"/>
      <c r="D55" s="5"/>
      <c r="E55" s="5"/>
      <c r="F55" s="21"/>
      <c r="G55" s="22"/>
      <c r="H55" s="15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4.25" customHeight="1">
      <c r="A56" s="5"/>
      <c r="B56" s="5"/>
      <c r="C56" s="11"/>
      <c r="D56" s="5"/>
      <c r="E56" s="12"/>
      <c r="F56" s="13"/>
      <c r="G56" s="14"/>
      <c r="H56" s="1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25" customHeight="1">
      <c r="A57" s="5"/>
      <c r="B57" s="5"/>
      <c r="C57" s="11"/>
      <c r="D57" s="5"/>
      <c r="E57" s="12"/>
      <c r="F57" s="13"/>
      <c r="G57" s="14"/>
      <c r="H57" s="1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25" customHeight="1">
      <c r="A58" s="5"/>
      <c r="B58" s="5"/>
      <c r="C58" s="11"/>
      <c r="D58" s="5"/>
      <c r="E58" s="12"/>
      <c r="F58" s="13"/>
      <c r="G58" s="14"/>
      <c r="H58" s="1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25" customHeight="1">
      <c r="A59" s="5"/>
      <c r="B59" s="5"/>
      <c r="C59" s="11"/>
      <c r="D59" s="12"/>
      <c r="E59" s="5"/>
      <c r="F59" s="7"/>
      <c r="G59" s="7"/>
      <c r="H59" s="7"/>
      <c r="I59" s="8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25" customHeight="1">
      <c r="A60" s="5"/>
      <c r="B60" s="5"/>
      <c r="C60" s="11"/>
      <c r="D60" s="5"/>
      <c r="E60" s="5"/>
      <c r="F60" s="14"/>
      <c r="G60" s="14"/>
      <c r="H60" s="5"/>
      <c r="I60" s="88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4.25" customHeight="1">
      <c r="A61" s="5"/>
      <c r="B61" s="5"/>
      <c r="C61" s="11"/>
      <c r="D61" s="12"/>
      <c r="E61" s="5"/>
      <c r="F61" s="16"/>
      <c r="G61" s="17"/>
      <c r="H61" s="19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>
      <c r="A62" s="5"/>
      <c r="B62" s="5"/>
      <c r="C62" s="11"/>
      <c r="D62" s="5"/>
      <c r="E62" s="5"/>
      <c r="F62" s="23"/>
      <c r="G62" s="7"/>
      <c r="H62" s="23"/>
      <c r="I62" s="5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4.25" customHeight="1">
      <c r="A63" s="5"/>
      <c r="B63" s="5"/>
      <c r="C63" s="11"/>
      <c r="D63" s="5"/>
      <c r="E63" s="12"/>
      <c r="F63" s="13"/>
      <c r="G63" s="14"/>
      <c r="H63" s="1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5"/>
      <c r="B64" s="5"/>
      <c r="C64" s="11"/>
      <c r="D64" s="5"/>
      <c r="E64" s="12"/>
      <c r="F64" s="13"/>
      <c r="G64" s="14"/>
      <c r="H64" s="1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25" customHeight="1">
      <c r="A65" s="5"/>
      <c r="B65" s="5"/>
      <c r="C65" s="11"/>
      <c r="D65" s="5"/>
      <c r="E65" s="12"/>
      <c r="F65" s="13"/>
      <c r="G65" s="14"/>
      <c r="H65" s="1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25" customHeight="1">
      <c r="A66" s="5"/>
      <c r="B66" s="5"/>
      <c r="C66" s="11"/>
      <c r="D66" s="5"/>
      <c r="E66" s="12"/>
      <c r="F66" s="13"/>
      <c r="G66" s="14"/>
      <c r="H66" s="1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25" customHeight="1">
      <c r="A67" s="5"/>
      <c r="B67" s="5"/>
      <c r="C67" s="11"/>
      <c r="D67" s="5"/>
      <c r="E67" s="12"/>
      <c r="F67" s="13"/>
      <c r="G67" s="14"/>
      <c r="H67" s="1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25" customHeight="1">
      <c r="A68" s="5"/>
      <c r="B68" s="5"/>
      <c r="C68" s="11"/>
      <c r="D68" s="5"/>
      <c r="E68" s="5"/>
      <c r="F68" s="24"/>
      <c r="G68" s="25"/>
      <c r="H68" s="16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4.25" customHeight="1">
      <c r="A69" s="5"/>
      <c r="B69" s="5"/>
      <c r="C69" s="11"/>
      <c r="D69" s="5"/>
      <c r="E69" s="5"/>
      <c r="F69" s="26"/>
      <c r="G69" s="26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25" customHeight="1">
      <c r="A70" s="5"/>
      <c r="B70" s="5"/>
      <c r="C70" s="11"/>
      <c r="D70" s="5"/>
      <c r="E70" s="12"/>
      <c r="F70" s="13"/>
      <c r="G70" s="14"/>
      <c r="H70" s="1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25" customHeight="1">
      <c r="A71" s="5"/>
      <c r="B71" s="5"/>
      <c r="C71" s="11"/>
      <c r="D71" s="5"/>
      <c r="E71" s="12"/>
      <c r="F71" s="27"/>
      <c r="G71" s="7"/>
      <c r="H71" s="16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4.25" customHeight="1">
      <c r="A72" s="5"/>
      <c r="B72" s="5"/>
      <c r="C72" s="11"/>
      <c r="D72" s="5"/>
      <c r="E72" s="12"/>
      <c r="F72" s="20"/>
      <c r="G72" s="14"/>
      <c r="H72" s="1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25" customHeight="1">
      <c r="A73" s="5"/>
      <c r="B73" s="5"/>
      <c r="C73" s="11"/>
      <c r="D73" s="5"/>
      <c r="E73" s="12"/>
      <c r="F73" s="27"/>
      <c r="G73" s="14"/>
      <c r="H73" s="1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25" customHeight="1">
      <c r="A74" s="5"/>
      <c r="B74" s="5"/>
      <c r="C74" s="11"/>
      <c r="D74" s="5"/>
      <c r="E74" s="12"/>
      <c r="F74" s="13"/>
      <c r="G74" s="14"/>
      <c r="H74" s="1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25" customHeight="1">
      <c r="A75" s="5"/>
      <c r="B75" s="5"/>
      <c r="C75" s="11"/>
      <c r="D75" s="5"/>
      <c r="E75" s="12"/>
      <c r="F75" s="13"/>
      <c r="G75" s="14"/>
      <c r="H75" s="1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25" customHeight="1">
      <c r="A76" s="5"/>
      <c r="B76" s="5"/>
      <c r="C76" s="11"/>
      <c r="D76" s="5"/>
      <c r="E76" s="12"/>
      <c r="F76" s="13"/>
      <c r="G76" s="14"/>
      <c r="H76" s="1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25" customHeight="1">
      <c r="A77" s="5"/>
      <c r="B77" s="5"/>
      <c r="C77" s="11"/>
      <c r="D77" s="5"/>
      <c r="E77" s="12"/>
      <c r="F77" s="13"/>
      <c r="G77" s="14"/>
      <c r="H77" s="1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25" customHeight="1">
      <c r="A78" s="5"/>
      <c r="B78" s="5"/>
      <c r="C78" s="11"/>
      <c r="D78" s="5"/>
      <c r="E78" s="12"/>
      <c r="F78" s="13"/>
      <c r="G78" s="14"/>
      <c r="H78" s="1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25" customHeight="1">
      <c r="A79" s="5"/>
      <c r="B79" s="5"/>
      <c r="C79" s="11"/>
      <c r="D79" s="5"/>
      <c r="E79" s="12"/>
      <c r="F79" s="13"/>
      <c r="G79" s="14"/>
      <c r="H79" s="1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25" customHeight="1">
      <c r="A80" s="5"/>
      <c r="B80" s="5"/>
      <c r="C80" s="11"/>
      <c r="D80" s="5"/>
      <c r="E80" s="5"/>
      <c r="F80" s="23"/>
      <c r="G80" s="7"/>
      <c r="H80" s="23"/>
      <c r="I80" s="5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4.25" customHeight="1">
      <c r="A81" s="5"/>
      <c r="B81" s="5"/>
      <c r="C81" s="11"/>
      <c r="D81" s="5"/>
      <c r="E81" s="5"/>
      <c r="F81" s="23"/>
      <c r="G81" s="7"/>
      <c r="H81" s="23"/>
      <c r="I81" s="5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4.25" customHeight="1">
      <c r="A82" s="5"/>
      <c r="B82" s="5"/>
      <c r="C82" s="11"/>
      <c r="D82" s="5"/>
      <c r="E82" s="5"/>
      <c r="F82" s="23"/>
      <c r="G82" s="7"/>
      <c r="H82" s="23"/>
      <c r="I82" s="5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4.25" customHeight="1">
      <c r="A83" s="5"/>
      <c r="B83" s="5"/>
      <c r="C83" s="11"/>
      <c r="D83" s="5"/>
      <c r="E83" s="5"/>
      <c r="F83" s="27"/>
      <c r="G83" s="25"/>
      <c r="H83" s="16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4.25" customHeight="1">
      <c r="A84" s="5"/>
      <c r="B84" s="5"/>
      <c r="C84" s="11"/>
      <c r="D84" s="5"/>
      <c r="E84" s="5"/>
      <c r="F84" s="27"/>
      <c r="G84" s="25"/>
      <c r="H84" s="16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4.25" customHeight="1">
      <c r="A85" s="5"/>
      <c r="B85" s="5"/>
      <c r="C85" s="11"/>
      <c r="D85" s="5"/>
      <c r="E85" s="5"/>
      <c r="F85" s="27"/>
      <c r="G85" s="25"/>
      <c r="H85" s="16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4.25" customHeight="1">
      <c r="A86" s="5"/>
      <c r="B86" s="5"/>
      <c r="C86" s="11"/>
      <c r="D86" s="5"/>
      <c r="E86" s="12"/>
      <c r="F86" s="13"/>
      <c r="G86" s="14"/>
      <c r="H86" s="1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25" customHeight="1">
      <c r="A87" s="5"/>
      <c r="B87" s="5"/>
      <c r="C87" s="11"/>
      <c r="D87" s="5"/>
      <c r="E87" s="12"/>
      <c r="F87" s="13"/>
      <c r="G87" s="14"/>
      <c r="H87" s="1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25" customHeight="1">
      <c r="A88" s="5"/>
      <c r="B88" s="5"/>
      <c r="C88" s="11"/>
      <c r="D88" s="5"/>
      <c r="E88" s="12"/>
      <c r="F88" s="13"/>
      <c r="G88" s="14"/>
      <c r="H88" s="1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25" customHeight="1">
      <c r="A89" s="5"/>
      <c r="B89" s="5"/>
      <c r="C89" s="11"/>
      <c r="D89" s="5"/>
      <c r="E89" s="5"/>
      <c r="F89" s="16"/>
      <c r="G89" s="16"/>
      <c r="H89" s="22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>
      <c r="A90" s="5"/>
      <c r="B90" s="5"/>
      <c r="C90" s="11"/>
      <c r="D90" s="5"/>
      <c r="E90" s="12"/>
      <c r="F90" s="13"/>
      <c r="G90" s="14"/>
      <c r="H90" s="1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25" customHeight="1">
      <c r="A91" s="5"/>
      <c r="B91" s="5"/>
      <c r="C91" s="11"/>
      <c r="D91" s="5"/>
      <c r="E91" s="5"/>
      <c r="F91" s="27"/>
      <c r="G91" s="25"/>
      <c r="H91" s="16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4.25" customHeight="1">
      <c r="A92" s="5"/>
      <c r="B92" s="5"/>
      <c r="C92" s="11"/>
      <c r="D92" s="5"/>
      <c r="E92" s="5"/>
      <c r="F92" s="23"/>
      <c r="G92" s="7"/>
      <c r="H92" s="23"/>
      <c r="I92" s="5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4.25" customHeight="1">
      <c r="A93" s="5"/>
      <c r="B93" s="5"/>
      <c r="C93" s="11"/>
      <c r="D93" s="5"/>
      <c r="E93" s="12"/>
      <c r="F93" s="13"/>
      <c r="G93" s="14"/>
      <c r="H93" s="1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25" customHeight="1">
      <c r="A94" s="5"/>
      <c r="B94" s="5"/>
      <c r="C94" s="11"/>
      <c r="D94" s="5"/>
      <c r="E94" s="5"/>
      <c r="F94" s="14"/>
      <c r="G94" s="14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25" customHeight="1">
      <c r="A95" s="5"/>
      <c r="B95" s="5"/>
      <c r="C95" s="11"/>
      <c r="D95" s="12"/>
      <c r="E95" s="5"/>
      <c r="F95" s="14"/>
      <c r="G95" s="14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21.75" customHeight="1">
      <c r="A96" s="5"/>
      <c r="B96" s="5"/>
      <c r="C96" s="11"/>
      <c r="D96" s="5"/>
      <c r="E96" s="12"/>
      <c r="F96" s="20"/>
      <c r="G96" s="14"/>
      <c r="H96" s="15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4.25" customHeight="1">
      <c r="A97" s="5"/>
      <c r="B97" s="5"/>
      <c r="C97" s="11"/>
      <c r="D97" s="5"/>
      <c r="E97" s="12"/>
      <c r="F97" s="16"/>
      <c r="G97" s="14"/>
      <c r="H97" s="20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>
      <c r="A98" s="5"/>
      <c r="B98" s="5"/>
      <c r="C98" s="11"/>
      <c r="D98" s="5"/>
      <c r="E98" s="12"/>
      <c r="F98" s="16"/>
      <c r="G98" s="14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>
      <c r="A99" s="5"/>
      <c r="B99" s="5"/>
      <c r="C99" s="11"/>
      <c r="D99" s="5"/>
      <c r="E99" s="12"/>
      <c r="F99" s="20"/>
      <c r="G99" s="14"/>
      <c r="H99" s="15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7.75" customHeight="1">
      <c r="A100" s="7"/>
      <c r="B100" s="7"/>
      <c r="C100" s="28"/>
      <c r="D100" s="7"/>
      <c r="E100" s="29"/>
      <c r="F100" s="16"/>
      <c r="G100" s="14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>
      <c r="A101" s="5"/>
      <c r="B101" s="5"/>
      <c r="C101" s="11"/>
      <c r="D101" s="5"/>
      <c r="E101" s="5"/>
      <c r="F101" s="30"/>
      <c r="G101" s="16"/>
      <c r="H101" s="16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1" customHeight="1">
      <c r="A102" s="5"/>
      <c r="B102" s="5"/>
      <c r="C102" s="11"/>
      <c r="D102" s="5"/>
      <c r="E102" s="12"/>
      <c r="F102" s="31"/>
      <c r="G102" s="17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4.25" customHeight="1">
      <c r="A103" s="5"/>
      <c r="B103" s="5"/>
      <c r="C103" s="11"/>
      <c r="D103" s="5"/>
      <c r="E103" s="12"/>
      <c r="F103" s="16"/>
      <c r="G103" s="17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>
      <c r="A104" s="5"/>
      <c r="B104" s="5"/>
      <c r="C104" s="11"/>
      <c r="D104" s="5"/>
      <c r="E104" s="12"/>
      <c r="F104" s="16"/>
      <c r="G104" s="17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3.5" customHeight="1">
      <c r="A105" s="5"/>
      <c r="B105" s="5"/>
      <c r="C105" s="11"/>
      <c r="D105" s="5"/>
      <c r="E105" s="12"/>
      <c r="F105" s="16"/>
      <c r="G105" s="17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>
      <c r="A106" s="5"/>
      <c r="B106" s="5"/>
      <c r="C106" s="11"/>
      <c r="D106" s="5"/>
      <c r="E106" s="12"/>
      <c r="F106" s="16"/>
      <c r="G106" s="17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>
      <c r="A107" s="5"/>
      <c r="B107" s="5"/>
      <c r="C107" s="11"/>
      <c r="D107" s="5"/>
      <c r="E107" s="5"/>
      <c r="F107" s="23"/>
      <c r="G107" s="7"/>
      <c r="H107" s="23"/>
      <c r="I107" s="5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4.25" customHeight="1">
      <c r="A108" s="5"/>
      <c r="B108" s="5"/>
      <c r="C108" s="11"/>
      <c r="D108" s="5"/>
      <c r="E108" s="5"/>
      <c r="F108" s="27"/>
      <c r="G108" s="25"/>
      <c r="H108" s="16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4.25" customHeight="1">
      <c r="A109" s="5"/>
      <c r="B109" s="5"/>
      <c r="C109" s="11"/>
      <c r="D109" s="5"/>
      <c r="E109" s="5"/>
      <c r="F109" s="23"/>
      <c r="G109" s="7"/>
      <c r="H109" s="23"/>
      <c r="I109" s="5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4.25" customHeight="1">
      <c r="A110" s="5"/>
      <c r="B110" s="5"/>
      <c r="C110" s="11"/>
      <c r="D110" s="5"/>
      <c r="E110" s="5"/>
      <c r="F110" s="23"/>
      <c r="G110" s="7"/>
      <c r="H110" s="23"/>
      <c r="I110" s="5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4.25" customHeight="1">
      <c r="A111" s="5"/>
      <c r="B111" s="5"/>
      <c r="C111" s="11"/>
      <c r="D111" s="5"/>
      <c r="E111" s="5"/>
      <c r="F111" s="23"/>
      <c r="G111" s="7"/>
      <c r="H111" s="23"/>
      <c r="I111" s="5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4.25" customHeight="1">
      <c r="A112" s="5"/>
      <c r="B112" s="5"/>
      <c r="C112" s="11"/>
      <c r="D112" s="5"/>
      <c r="E112" s="5"/>
      <c r="F112" s="27"/>
      <c r="G112" s="25"/>
      <c r="H112" s="16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4.25" customHeight="1">
      <c r="A113" s="5"/>
      <c r="B113" s="5"/>
      <c r="C113" s="11"/>
      <c r="D113" s="5"/>
      <c r="E113" s="5"/>
      <c r="F113" s="27"/>
      <c r="G113" s="25"/>
      <c r="H113" s="16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4.25" customHeight="1">
      <c r="A114" s="5"/>
      <c r="B114" s="5"/>
      <c r="C114" s="11"/>
      <c r="D114" s="5"/>
      <c r="E114" s="5"/>
      <c r="F114" s="27"/>
      <c r="G114" s="25"/>
      <c r="H114" s="16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7.25" customHeight="1">
      <c r="A115" s="5"/>
      <c r="B115" s="5"/>
      <c r="C115" s="11"/>
      <c r="D115" s="5"/>
      <c r="E115" s="5"/>
      <c r="F115" s="27"/>
      <c r="G115" s="25"/>
      <c r="H115" s="16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4.25" customHeight="1">
      <c r="A116" s="5"/>
      <c r="B116" s="5"/>
      <c r="C116" s="11"/>
      <c r="D116" s="5"/>
      <c r="E116" s="5"/>
      <c r="F116" s="27"/>
      <c r="G116" s="25"/>
      <c r="H116" s="16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4.25" customHeight="1">
      <c r="A117" s="5"/>
      <c r="B117" s="5"/>
      <c r="C117" s="11"/>
      <c r="D117" s="5"/>
      <c r="E117" s="5"/>
      <c r="F117" s="27"/>
      <c r="G117" s="25"/>
      <c r="H117" s="16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4.25" customHeight="1">
      <c r="A118" s="5"/>
      <c r="B118" s="5"/>
      <c r="C118" s="11"/>
      <c r="D118" s="5"/>
      <c r="E118" s="5"/>
      <c r="F118" s="23"/>
      <c r="G118" s="7"/>
      <c r="H118" s="23"/>
      <c r="I118" s="5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4.25" customHeight="1">
      <c r="A119" s="5"/>
      <c r="B119" s="5"/>
      <c r="C119" s="11"/>
      <c r="D119" s="5"/>
      <c r="E119" s="5"/>
      <c r="F119" s="23"/>
      <c r="G119" s="7"/>
      <c r="H119" s="23"/>
      <c r="I119" s="5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4.25" customHeight="1">
      <c r="A120" s="5"/>
      <c r="B120" s="5"/>
      <c r="C120" s="11"/>
      <c r="D120" s="5"/>
      <c r="E120" s="5"/>
      <c r="F120" s="23"/>
      <c r="G120" s="7"/>
      <c r="H120" s="23"/>
      <c r="I120" s="5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4.25" customHeight="1">
      <c r="A121" s="5"/>
      <c r="B121" s="5"/>
      <c r="C121" s="11"/>
      <c r="D121" s="12"/>
      <c r="E121" s="5"/>
      <c r="F121" s="22"/>
      <c r="G121" s="2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25" customHeight="1">
      <c r="A122" s="5"/>
      <c r="B122" s="5"/>
      <c r="C122" s="11"/>
      <c r="D122" s="12"/>
      <c r="E122" s="5"/>
      <c r="F122" s="22"/>
      <c r="G122" s="22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25" customHeight="1">
      <c r="A123" s="5"/>
      <c r="B123" s="5"/>
      <c r="C123" s="11"/>
      <c r="D123" s="5"/>
      <c r="E123" s="5"/>
      <c r="F123" s="24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>
      <c r="A124" s="5"/>
      <c r="B124" s="5"/>
      <c r="C124" s="11"/>
      <c r="D124" s="5"/>
      <c r="E124" s="12"/>
      <c r="F124" s="16"/>
      <c r="G124" s="17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>
      <c r="A125" s="5"/>
      <c r="B125" s="5"/>
      <c r="C125" s="11"/>
      <c r="D125" s="5"/>
      <c r="E125" s="12"/>
      <c r="F125" s="16"/>
      <c r="G125" s="17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>
      <c r="A126" s="5"/>
      <c r="B126" s="5"/>
      <c r="C126" s="11"/>
      <c r="D126" s="5"/>
      <c r="E126" s="5"/>
      <c r="F126" s="21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>
      <c r="A127" s="5"/>
      <c r="B127" s="5"/>
      <c r="C127" s="11"/>
      <c r="D127" s="5"/>
      <c r="E127" s="12"/>
      <c r="F127" s="16"/>
      <c r="G127" s="17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>
      <c r="A128" s="5"/>
      <c r="B128" s="5"/>
      <c r="C128" s="11"/>
      <c r="D128" s="5"/>
      <c r="E128" s="12"/>
      <c r="F128" s="16"/>
      <c r="G128" s="17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>
      <c r="A129" s="5"/>
      <c r="B129" s="5"/>
      <c r="C129" s="11"/>
      <c r="D129" s="5"/>
      <c r="E129" s="5"/>
      <c r="F129" s="23"/>
      <c r="G129" s="7"/>
      <c r="H129" s="23"/>
      <c r="I129" s="5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4.25" customHeight="1">
      <c r="A130" s="5"/>
      <c r="B130" s="5"/>
      <c r="C130" s="11"/>
      <c r="D130" s="5"/>
      <c r="E130" s="5"/>
      <c r="F130" s="23"/>
      <c r="G130" s="7"/>
      <c r="H130" s="23"/>
      <c r="I130" s="5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4.25" customHeight="1">
      <c r="A131" s="5"/>
      <c r="B131" s="5"/>
      <c r="C131" s="11"/>
      <c r="D131" s="12"/>
      <c r="E131" s="5"/>
      <c r="F131" s="18"/>
      <c r="G131" s="15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4.25" customHeight="1">
      <c r="A132" s="5"/>
      <c r="B132" s="5"/>
      <c r="C132" s="11"/>
      <c r="D132" s="12"/>
      <c r="E132" s="5"/>
      <c r="F132" s="18"/>
      <c r="G132" s="15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4.25" customHeight="1">
      <c r="A133" s="5"/>
      <c r="B133" s="5"/>
      <c r="C133" s="11"/>
      <c r="D133" s="5"/>
      <c r="E133" s="12"/>
      <c r="F133" s="16"/>
      <c r="G133" s="17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>
      <c r="A134" s="5"/>
      <c r="B134" s="5"/>
      <c r="C134" s="11"/>
      <c r="D134" s="5"/>
      <c r="E134" s="12"/>
      <c r="F134" s="16"/>
      <c r="G134" s="17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>
      <c r="A135" s="5"/>
      <c r="B135" s="5"/>
      <c r="C135" s="11"/>
      <c r="D135" s="5"/>
      <c r="E135" s="12"/>
      <c r="F135" s="16"/>
      <c r="G135" s="17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>
      <c r="A136" s="5"/>
      <c r="B136" s="5"/>
      <c r="C136" s="11"/>
      <c r="D136" s="5"/>
      <c r="E136" s="12"/>
      <c r="F136" s="16"/>
      <c r="G136" s="17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>
      <c r="A137" s="5"/>
      <c r="B137" s="5"/>
      <c r="C137" s="11"/>
      <c r="D137" s="5"/>
      <c r="E137" s="12"/>
      <c r="F137" s="15"/>
      <c r="G137" s="17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>
      <c r="A138" s="5"/>
      <c r="B138" s="5"/>
      <c r="C138" s="11"/>
      <c r="D138" s="5"/>
      <c r="E138" s="12"/>
      <c r="F138" s="15"/>
      <c r="G138" s="17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>
      <c r="A139" s="5"/>
      <c r="B139" s="5"/>
      <c r="C139" s="11"/>
      <c r="D139" s="5"/>
      <c r="E139" s="12"/>
      <c r="F139" s="16"/>
      <c r="G139" s="17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>
      <c r="A140" s="5"/>
      <c r="B140" s="5"/>
      <c r="C140" s="11"/>
      <c r="D140" s="5"/>
      <c r="E140" s="5"/>
      <c r="F140" s="27"/>
      <c r="G140" s="25"/>
      <c r="H140" s="16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4.25" customHeight="1">
      <c r="A141" s="5"/>
      <c r="B141" s="5"/>
      <c r="C141" s="11"/>
      <c r="D141" s="5"/>
      <c r="E141" s="5"/>
      <c r="F141" s="23"/>
      <c r="G141" s="7"/>
      <c r="H141" s="23"/>
      <c r="I141" s="5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4.25" customHeight="1">
      <c r="A142" s="5"/>
      <c r="B142" s="5"/>
      <c r="C142" s="11"/>
      <c r="D142" s="12"/>
      <c r="E142" s="5"/>
      <c r="F142" s="16"/>
      <c r="G142" s="17"/>
      <c r="H142" s="19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>
      <c r="A143" s="5"/>
      <c r="B143" s="5"/>
      <c r="C143" s="11"/>
      <c r="D143" s="5"/>
      <c r="E143" s="5"/>
      <c r="F143" s="23"/>
      <c r="G143" s="7"/>
      <c r="H143" s="23"/>
      <c r="I143" s="5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4.25" customHeight="1">
      <c r="A144" s="5"/>
      <c r="B144" s="5"/>
      <c r="C144" s="11"/>
      <c r="D144" s="5"/>
      <c r="E144" s="12"/>
      <c r="F144" s="16"/>
      <c r="G144" s="17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>
      <c r="A145" s="5"/>
      <c r="B145" s="5"/>
      <c r="C145" s="11"/>
      <c r="D145" s="5"/>
      <c r="E145" s="12"/>
      <c r="F145" s="16"/>
      <c r="G145" s="17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>
      <c r="A146" s="5"/>
      <c r="B146" s="5"/>
      <c r="C146" s="11"/>
      <c r="D146" s="5"/>
      <c r="E146" s="12"/>
      <c r="F146" s="16"/>
      <c r="G146" s="17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>
      <c r="A147" s="5"/>
      <c r="B147" s="5"/>
      <c r="C147" s="11"/>
      <c r="D147" s="5"/>
      <c r="E147" s="5"/>
      <c r="F147" s="23"/>
      <c r="G147" s="7"/>
      <c r="H147" s="23"/>
      <c r="I147" s="5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4.25" customHeight="1">
      <c r="A148" s="5"/>
      <c r="B148" s="5"/>
      <c r="C148" s="11"/>
      <c r="D148" s="5"/>
      <c r="E148" s="5"/>
      <c r="F148" s="23"/>
      <c r="G148" s="7"/>
      <c r="H148" s="23"/>
      <c r="I148" s="5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4.25" customHeight="1">
      <c r="A149" s="5"/>
      <c r="B149" s="5"/>
      <c r="C149" s="11"/>
      <c r="D149" s="5"/>
      <c r="E149" s="5"/>
      <c r="F149" s="23"/>
      <c r="G149" s="7"/>
      <c r="H149" s="23"/>
      <c r="I149" s="5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4.25" customHeight="1">
      <c r="A150" s="5"/>
      <c r="B150" s="5"/>
      <c r="C150" s="11"/>
      <c r="D150" s="12"/>
      <c r="E150" s="5"/>
      <c r="F150" s="16"/>
      <c r="G150" s="17"/>
      <c r="H150" s="19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>
      <c r="A151" s="5"/>
      <c r="B151" s="5"/>
      <c r="C151" s="11"/>
      <c r="D151" s="5"/>
      <c r="E151" s="5"/>
      <c r="F151" s="27"/>
      <c r="G151" s="17"/>
      <c r="H151" s="1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4.25" customHeight="1">
      <c r="A152" s="5"/>
      <c r="B152" s="5"/>
      <c r="C152" s="11"/>
      <c r="D152" s="5"/>
      <c r="E152" s="5"/>
      <c r="F152" s="27"/>
      <c r="G152" s="17"/>
      <c r="H152" s="19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4.25" customHeight="1">
      <c r="A153" s="5"/>
      <c r="B153" s="5"/>
      <c r="C153" s="11"/>
      <c r="D153" s="12"/>
      <c r="E153" s="5"/>
      <c r="F153" s="27"/>
      <c r="G153" s="13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>
      <c r="A154" s="5"/>
      <c r="B154" s="5"/>
      <c r="C154" s="11"/>
      <c r="D154" s="5"/>
      <c r="E154" s="12"/>
      <c r="F154" s="16"/>
      <c r="G154" s="17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>
      <c r="A155" s="5"/>
      <c r="B155" s="5"/>
      <c r="C155" s="11"/>
      <c r="D155" s="5"/>
      <c r="E155" s="12"/>
      <c r="F155" s="16"/>
      <c r="G155" s="17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>
      <c r="A156" s="5"/>
      <c r="B156" s="5"/>
      <c r="C156" s="11"/>
      <c r="D156" s="5"/>
      <c r="E156" s="12"/>
      <c r="F156" s="16"/>
      <c r="G156" s="17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8.75" customHeight="1">
      <c r="A157" s="7"/>
      <c r="B157" s="13"/>
      <c r="C157" s="28"/>
      <c r="D157" s="29"/>
      <c r="E157" s="7"/>
      <c r="F157" s="24"/>
      <c r="G157" s="32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6.5" customHeight="1">
      <c r="A158" s="7"/>
      <c r="B158" s="13"/>
      <c r="C158" s="28"/>
      <c r="D158" s="29"/>
      <c r="E158" s="7"/>
      <c r="F158" s="24"/>
      <c r="G158" s="32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.75" customHeight="1">
      <c r="A159" s="7"/>
      <c r="B159" s="13"/>
      <c r="C159" s="28"/>
      <c r="D159" s="29"/>
      <c r="E159" s="7"/>
      <c r="F159" s="24"/>
      <c r="G159" s="32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9.5" customHeight="1">
      <c r="A160" s="7"/>
      <c r="B160" s="13"/>
      <c r="C160" s="28"/>
      <c r="D160" s="29"/>
      <c r="E160" s="7"/>
      <c r="F160" s="24"/>
      <c r="G160" s="32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25" customHeight="1">
      <c r="A161" s="5"/>
      <c r="B161" s="5"/>
      <c r="C161" s="11"/>
      <c r="D161" s="5"/>
      <c r="E161" s="12"/>
      <c r="F161" s="16"/>
      <c r="G161" s="17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>
      <c r="A162" s="5"/>
      <c r="B162" s="5"/>
      <c r="C162" s="11"/>
      <c r="D162" s="5"/>
      <c r="E162" s="12"/>
      <c r="F162" s="16"/>
      <c r="G162" s="17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>
      <c r="A163" s="5"/>
      <c r="B163" s="5"/>
      <c r="C163" s="11"/>
      <c r="D163" s="5"/>
      <c r="E163" s="5"/>
      <c r="F163" s="27"/>
      <c r="G163" s="17"/>
      <c r="H163" s="19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4.25" customHeight="1">
      <c r="A164" s="5"/>
      <c r="B164" s="5"/>
      <c r="C164" s="11"/>
      <c r="D164" s="5"/>
      <c r="E164" s="5"/>
      <c r="F164" s="27"/>
      <c r="G164" s="17"/>
      <c r="H164" s="19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4.25" customHeight="1">
      <c r="A165" s="5"/>
      <c r="B165" s="5"/>
      <c r="C165" s="11"/>
      <c r="D165" s="5"/>
      <c r="E165" s="5"/>
      <c r="F165" s="23"/>
      <c r="G165" s="7"/>
      <c r="H165" s="23"/>
      <c r="I165" s="5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4.25" customHeight="1">
      <c r="A166" s="5"/>
      <c r="B166" s="5"/>
      <c r="C166" s="11"/>
      <c r="D166" s="5"/>
      <c r="E166" s="5"/>
      <c r="F166" s="23"/>
      <c r="G166" s="7"/>
      <c r="H166" s="23"/>
      <c r="I166" s="5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4.25" customHeight="1">
      <c r="A167" s="5"/>
      <c r="B167" s="5"/>
      <c r="C167" s="5"/>
      <c r="D167" s="12"/>
      <c r="E167" s="5"/>
      <c r="F167" s="27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5"/>
      <c r="B168" s="5"/>
      <c r="C168" s="11"/>
      <c r="D168" s="12"/>
      <c r="E168" s="5"/>
      <c r="F168" s="14"/>
      <c r="G168" s="14"/>
      <c r="H168" s="15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>
      <c r="A169" s="5"/>
      <c r="B169" s="5"/>
      <c r="C169" s="11"/>
      <c r="D169" s="5"/>
      <c r="E169" s="12"/>
      <c r="F169" s="16"/>
      <c r="G169" s="17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>
      <c r="A170" s="5"/>
      <c r="B170" s="5"/>
      <c r="C170" s="11"/>
      <c r="D170" s="5"/>
      <c r="E170" s="12"/>
      <c r="F170" s="16"/>
      <c r="G170" s="17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>
      <c r="A171" s="5"/>
      <c r="B171" s="5"/>
      <c r="C171" s="11"/>
      <c r="D171" s="5"/>
      <c r="E171" s="12"/>
      <c r="F171" s="15"/>
      <c r="G171" s="17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>
      <c r="A172" s="5"/>
      <c r="B172" s="5"/>
      <c r="C172" s="11"/>
      <c r="D172" s="5"/>
      <c r="E172" s="12"/>
      <c r="F172" s="15"/>
      <c r="G172" s="17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>
      <c r="A173" s="5"/>
      <c r="B173" s="5"/>
      <c r="C173" s="11"/>
      <c r="D173" s="5"/>
      <c r="E173" s="5"/>
      <c r="F173" s="21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>
      <c r="A174" s="5"/>
      <c r="B174" s="5"/>
      <c r="C174" s="11"/>
      <c r="D174" s="5"/>
      <c r="E174" s="12"/>
      <c r="F174" s="15"/>
      <c r="G174" s="17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>
      <c r="A175" s="5"/>
      <c r="B175" s="5"/>
      <c r="C175" s="11"/>
      <c r="D175" s="5"/>
      <c r="E175" s="12"/>
      <c r="F175" s="15"/>
      <c r="G175" s="17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>
      <c r="A176" s="5"/>
      <c r="B176" s="5"/>
      <c r="C176" s="11"/>
      <c r="D176" s="5"/>
      <c r="E176" s="12"/>
      <c r="F176" s="15"/>
      <c r="G176" s="17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>
      <c r="A177" s="5"/>
      <c r="B177" s="5"/>
      <c r="C177" s="11"/>
      <c r="D177" s="5"/>
      <c r="E177" s="12"/>
      <c r="F177" s="15"/>
      <c r="G177" s="17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>
      <c r="A178" s="5"/>
      <c r="B178" s="5"/>
      <c r="C178" s="11"/>
      <c r="D178" s="12"/>
      <c r="E178" s="5"/>
      <c r="F178" s="14"/>
      <c r="G178" s="14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>
      <c r="A179" s="5"/>
      <c r="B179" s="5"/>
      <c r="C179" s="11"/>
      <c r="D179" s="5"/>
      <c r="E179" s="12"/>
      <c r="F179" s="15"/>
      <c r="G179" s="17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>
      <c r="A180" s="5"/>
      <c r="B180" s="5"/>
      <c r="C180" s="11"/>
      <c r="D180" s="5"/>
      <c r="E180" s="12"/>
      <c r="F180" s="33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5"/>
      <c r="B181" s="5"/>
      <c r="C181" s="11"/>
      <c r="D181" s="5"/>
      <c r="E181" s="12"/>
      <c r="F181" s="15"/>
      <c r="G181" s="17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>
      <c r="A182" s="5"/>
      <c r="B182" s="5"/>
      <c r="C182" s="11"/>
      <c r="D182" s="5"/>
      <c r="E182" s="12"/>
      <c r="F182" s="15"/>
      <c r="G182" s="17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>
      <c r="A183" s="5"/>
      <c r="B183" s="5"/>
      <c r="C183" s="11"/>
      <c r="D183" s="5"/>
      <c r="E183" s="5"/>
      <c r="F183" s="16"/>
      <c r="G183" s="16"/>
      <c r="H183" s="22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>
      <c r="A184" s="5"/>
      <c r="B184" s="5"/>
      <c r="C184" s="11"/>
      <c r="D184" s="5"/>
      <c r="E184" s="5"/>
      <c r="F184" s="16"/>
      <c r="G184" s="16"/>
      <c r="H184" s="22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>
      <c r="A185" s="5"/>
      <c r="B185" s="5"/>
      <c r="C185" s="11"/>
      <c r="D185" s="5"/>
      <c r="E185" s="12"/>
      <c r="F185" s="15"/>
      <c r="G185" s="17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>
      <c r="A186" s="5"/>
      <c r="B186" s="5"/>
      <c r="C186" s="11"/>
      <c r="D186" s="5"/>
      <c r="E186" s="12"/>
      <c r="F186" s="15"/>
      <c r="G186" s="17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>
      <c r="A187" s="5"/>
      <c r="B187" s="5"/>
      <c r="C187" s="11"/>
      <c r="D187" s="5"/>
      <c r="E187" s="12"/>
      <c r="F187" s="15"/>
      <c r="G187" s="17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>
      <c r="A188" s="5"/>
      <c r="B188" s="5"/>
      <c r="C188" s="11"/>
      <c r="D188" s="5"/>
      <c r="E188" s="12"/>
      <c r="F188" s="15"/>
      <c r="G188" s="17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>
      <c r="A189" s="5"/>
      <c r="B189" s="5"/>
      <c r="C189" s="11"/>
      <c r="D189" s="5"/>
      <c r="E189" s="12"/>
      <c r="F189" s="15"/>
      <c r="G189" s="17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>
      <c r="A190" s="5"/>
      <c r="B190" s="5"/>
      <c r="C190" s="11"/>
      <c r="D190" s="5"/>
      <c r="E190" s="12"/>
      <c r="F190" s="15"/>
      <c r="G190" s="17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5"/>
      <c r="B191" s="5"/>
      <c r="C191" s="11"/>
      <c r="D191" s="5"/>
      <c r="E191" s="12"/>
      <c r="F191" s="15"/>
      <c r="G191" s="17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>
      <c r="A192" s="34"/>
      <c r="B192" s="5"/>
      <c r="C192" s="5"/>
      <c r="D192" s="35"/>
      <c r="E192" s="3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5" ht="14.25" customHeight="1">
      <c r="A193" s="34"/>
      <c r="D193" s="35"/>
      <c r="E193" s="35"/>
    </row>
    <row r="194" spans="1:5" ht="14.25" customHeight="1">
      <c r="A194" s="34"/>
      <c r="D194" s="35"/>
      <c r="E194" s="35"/>
    </row>
    <row r="195" spans="1:5" ht="14.25" customHeight="1">
      <c r="A195" s="34"/>
      <c r="D195" s="35"/>
      <c r="E195" s="35"/>
    </row>
    <row r="196" spans="1:5" ht="14.25" customHeight="1">
      <c r="A196" s="34"/>
      <c r="D196" s="35"/>
      <c r="E196" s="35"/>
    </row>
    <row r="197" spans="1:5" ht="14.25" customHeight="1">
      <c r="A197" s="34"/>
      <c r="D197" s="35"/>
      <c r="E197" s="35"/>
    </row>
    <row r="198" spans="1:5" ht="14.25" customHeight="1">
      <c r="A198" s="34"/>
      <c r="D198" s="35"/>
      <c r="E198" s="35"/>
    </row>
    <row r="199" spans="1:5" ht="14.25" customHeight="1">
      <c r="A199" s="34"/>
      <c r="D199" s="35"/>
      <c r="E199" s="35"/>
    </row>
    <row r="200" spans="1:5" ht="14.25" customHeight="1">
      <c r="A200" s="34"/>
      <c r="D200" s="35"/>
      <c r="E200" s="35"/>
    </row>
    <row r="201" spans="1:5" ht="14.25" customHeight="1">
      <c r="A201" s="34"/>
      <c r="D201" s="35"/>
      <c r="E201" s="35"/>
    </row>
    <row r="202" spans="1:5" ht="14.25" customHeight="1">
      <c r="A202" s="34"/>
      <c r="D202" s="35"/>
      <c r="E202" s="35"/>
    </row>
    <row r="203" spans="1:5" ht="14.25" customHeight="1">
      <c r="A203" s="34"/>
      <c r="D203" s="35"/>
      <c r="E203" s="35"/>
    </row>
    <row r="204" spans="1:5" ht="14.25" customHeight="1">
      <c r="A204" s="34"/>
      <c r="D204" s="35"/>
      <c r="E204" s="35"/>
    </row>
    <row r="205" spans="1:5" ht="14.25" customHeight="1">
      <c r="A205" s="34"/>
      <c r="D205" s="35"/>
      <c r="E205" s="35"/>
    </row>
    <row r="206" spans="1:5" ht="14.25" customHeight="1">
      <c r="A206" s="34"/>
      <c r="D206" s="35"/>
      <c r="E206" s="35"/>
    </row>
    <row r="207" spans="1:5" ht="14.25" customHeight="1">
      <c r="A207" s="34"/>
      <c r="D207" s="35"/>
      <c r="E207" s="35"/>
    </row>
    <row r="208" spans="1:5" ht="14.25" customHeight="1">
      <c r="A208" s="34"/>
      <c r="D208" s="35"/>
      <c r="E208" s="35"/>
    </row>
    <row r="209" spans="1:5" ht="14.25" customHeight="1">
      <c r="A209" s="34"/>
      <c r="D209" s="35"/>
      <c r="E209" s="35"/>
    </row>
    <row r="210" spans="1:5" ht="14.25" customHeight="1">
      <c r="A210" s="34"/>
      <c r="D210" s="35"/>
      <c r="E210" s="35"/>
    </row>
    <row r="211" spans="1:5" ht="14.25" customHeight="1">
      <c r="A211" s="34"/>
      <c r="D211" s="35"/>
      <c r="E211" s="35"/>
    </row>
    <row r="212" spans="1:5" ht="14.25" customHeight="1">
      <c r="A212" s="34"/>
      <c r="D212" s="35"/>
      <c r="E212" s="35"/>
    </row>
    <row r="213" spans="1:5" ht="14.25" customHeight="1">
      <c r="A213" s="34"/>
      <c r="D213" s="35"/>
      <c r="E213" s="35"/>
    </row>
    <row r="214" spans="1:5" ht="14.25" customHeight="1">
      <c r="A214" s="34"/>
      <c r="D214" s="35"/>
      <c r="E214" s="35"/>
    </row>
    <row r="215" spans="1:5" ht="14.25" customHeight="1">
      <c r="A215" s="34"/>
      <c r="D215" s="35"/>
      <c r="E215" s="35"/>
    </row>
    <row r="216" spans="1:5" ht="14.25" customHeight="1">
      <c r="A216" s="34"/>
      <c r="D216" s="35"/>
      <c r="E216" s="35"/>
    </row>
    <row r="217" spans="1:5" ht="14.25" customHeight="1">
      <c r="A217" s="34"/>
      <c r="D217" s="35"/>
      <c r="E217" s="35"/>
    </row>
    <row r="218" spans="1:5" ht="14.25" customHeight="1">
      <c r="A218" s="34"/>
      <c r="D218" s="35"/>
      <c r="E218" s="35"/>
    </row>
    <row r="219" spans="1:5" ht="14.25" customHeight="1">
      <c r="A219" s="34"/>
      <c r="D219" s="35"/>
      <c r="E219" s="35"/>
    </row>
    <row r="220" spans="1:5" ht="14.25" customHeight="1">
      <c r="A220" s="34"/>
      <c r="D220" s="35"/>
      <c r="E220" s="35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H173"/>
  <mergeCells count="1">
    <mergeCell ref="I59:I60"/>
  </mergeCells>
  <hyperlinks>
    <hyperlink ref="B12" r:id="rId1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2" sqref="G2"/>
    </sheetView>
  </sheetViews>
  <sheetFormatPr defaultColWidth="14.44140625" defaultRowHeight="15" customHeight="1"/>
  <cols>
    <col min="1" max="1" width="15.33203125" customWidth="1"/>
    <col min="2" max="2" width="39" customWidth="1"/>
    <col min="3" max="3" width="24.6640625" customWidth="1"/>
    <col min="4" max="4" width="10.6640625" customWidth="1"/>
    <col min="5" max="5" width="11" customWidth="1"/>
    <col min="6" max="6" width="53.6640625" customWidth="1"/>
    <col min="7" max="7" width="19.33203125" customWidth="1"/>
    <col min="8" max="8" width="30" customWidth="1"/>
    <col min="9" max="9" width="33.33203125" customWidth="1"/>
    <col min="10" max="26" width="11.332031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26" ht="14.4">
      <c r="A2" s="36">
        <v>44868</v>
      </c>
      <c r="B2" s="8" t="s">
        <v>45</v>
      </c>
      <c r="C2" s="36">
        <v>44868</v>
      </c>
      <c r="D2" s="8">
        <v>2000</v>
      </c>
      <c r="E2" s="8"/>
      <c r="F2" s="8" t="s">
        <v>46</v>
      </c>
      <c r="G2" s="8" t="s">
        <v>47</v>
      </c>
      <c r="H2" s="37"/>
    </row>
    <row r="3" spans="1:26" ht="20.25" customHeight="1">
      <c r="A3" s="36">
        <v>44868</v>
      </c>
      <c r="B3" s="8" t="s">
        <v>48</v>
      </c>
      <c r="C3" s="36">
        <v>44868</v>
      </c>
      <c r="D3" s="8">
        <v>2000</v>
      </c>
      <c r="E3" s="8"/>
      <c r="F3" s="8" t="s">
        <v>46</v>
      </c>
      <c r="G3" s="8" t="s">
        <v>47</v>
      </c>
      <c r="H3" s="3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>
      <c r="A4" s="39">
        <v>44880</v>
      </c>
      <c r="B4" s="6" t="s">
        <v>49</v>
      </c>
      <c r="C4" s="39">
        <v>44880</v>
      </c>
      <c r="D4" s="6">
        <v>29.2</v>
      </c>
      <c r="E4" s="6"/>
      <c r="F4" s="6" t="s">
        <v>50</v>
      </c>
      <c r="G4" s="6" t="s">
        <v>34</v>
      </c>
      <c r="H4" s="6"/>
    </row>
    <row r="5" spans="1:26" ht="14.25" customHeight="1">
      <c r="A5" s="40">
        <v>44881</v>
      </c>
      <c r="B5" s="41" t="s">
        <v>51</v>
      </c>
      <c r="C5" s="40">
        <v>44881</v>
      </c>
      <c r="D5" s="41">
        <v>3518</v>
      </c>
      <c r="E5" s="41"/>
      <c r="F5" s="41" t="s">
        <v>52</v>
      </c>
      <c r="G5" s="41" t="s">
        <v>53</v>
      </c>
      <c r="H5" s="41"/>
    </row>
    <row r="6" spans="1:26" ht="14.25" customHeight="1">
      <c r="A6" s="39">
        <v>44881</v>
      </c>
      <c r="B6" s="6" t="s">
        <v>54</v>
      </c>
      <c r="C6" s="39">
        <v>44881</v>
      </c>
      <c r="D6" s="6">
        <v>38.659999999999997</v>
      </c>
      <c r="E6" s="6"/>
      <c r="F6" s="6" t="s">
        <v>55</v>
      </c>
      <c r="G6" s="6" t="s">
        <v>56</v>
      </c>
      <c r="H6" s="6"/>
    </row>
    <row r="7" spans="1:26" ht="15.75" customHeight="1">
      <c r="A7" s="39">
        <v>44883</v>
      </c>
      <c r="B7" s="6" t="s">
        <v>57</v>
      </c>
      <c r="C7" s="39">
        <v>44883</v>
      </c>
      <c r="D7" s="6">
        <v>34.5</v>
      </c>
      <c r="E7" s="6"/>
      <c r="F7" s="6" t="s">
        <v>50</v>
      </c>
      <c r="G7" s="6" t="s">
        <v>34</v>
      </c>
      <c r="H7" s="6"/>
    </row>
    <row r="8" spans="1:26" ht="14.25" customHeight="1">
      <c r="A8" s="39">
        <v>44887</v>
      </c>
      <c r="B8" s="6" t="s">
        <v>58</v>
      </c>
      <c r="C8" s="39">
        <v>44887</v>
      </c>
      <c r="D8" s="6">
        <v>12.8</v>
      </c>
      <c r="E8" s="6"/>
      <c r="F8" s="6" t="s">
        <v>59</v>
      </c>
      <c r="G8" s="6" t="s">
        <v>34</v>
      </c>
      <c r="H8" s="6"/>
    </row>
    <row r="9" spans="1:26" ht="14.4">
      <c r="A9" s="39">
        <v>44888</v>
      </c>
      <c r="B9" s="6" t="s">
        <v>60</v>
      </c>
      <c r="C9" s="39">
        <v>44888</v>
      </c>
      <c r="D9" s="6">
        <v>6.5</v>
      </c>
      <c r="E9" s="6"/>
      <c r="F9" s="6" t="s">
        <v>59</v>
      </c>
      <c r="G9" s="6" t="s">
        <v>34</v>
      </c>
      <c r="H9" s="6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>
      <c r="A10" s="39">
        <v>44888</v>
      </c>
      <c r="B10" s="6" t="s">
        <v>61</v>
      </c>
      <c r="C10" s="39">
        <v>44888</v>
      </c>
      <c r="D10" s="6">
        <v>30.5</v>
      </c>
      <c r="E10" s="6"/>
      <c r="F10" s="6" t="s">
        <v>50</v>
      </c>
      <c r="G10" s="6" t="s">
        <v>34</v>
      </c>
      <c r="H10" s="6"/>
    </row>
    <row r="11" spans="1:26" ht="14.25" customHeight="1">
      <c r="A11" s="42">
        <v>44889</v>
      </c>
      <c r="B11" s="4" t="s">
        <v>62</v>
      </c>
      <c r="C11" s="42">
        <v>44889</v>
      </c>
      <c r="D11" s="4"/>
      <c r="E11" s="4">
        <v>11496</v>
      </c>
      <c r="F11" s="4" t="s">
        <v>62</v>
      </c>
      <c r="G11" s="4" t="s">
        <v>21</v>
      </c>
      <c r="H11" s="4" t="s">
        <v>63</v>
      </c>
    </row>
    <row r="12" spans="1:26" ht="14.25" customHeight="1">
      <c r="A12" s="42">
        <v>44889</v>
      </c>
      <c r="B12" s="4" t="s">
        <v>64</v>
      </c>
      <c r="C12" s="42">
        <v>44889</v>
      </c>
      <c r="D12" s="4"/>
      <c r="E12" s="4">
        <v>7472.4</v>
      </c>
      <c r="F12" s="4" t="s">
        <v>64</v>
      </c>
      <c r="G12" s="4" t="s">
        <v>21</v>
      </c>
      <c r="H12" s="4" t="s">
        <v>63</v>
      </c>
    </row>
    <row r="13" spans="1:26" ht="14.25" customHeight="1">
      <c r="A13" s="36">
        <v>44889</v>
      </c>
      <c r="B13" s="8" t="s">
        <v>65</v>
      </c>
      <c r="C13" s="36">
        <v>44890</v>
      </c>
      <c r="D13" s="8">
        <v>5599.43</v>
      </c>
      <c r="E13" s="8"/>
      <c r="F13" s="8" t="s">
        <v>66</v>
      </c>
      <c r="G13" s="8" t="s">
        <v>28</v>
      </c>
      <c r="H13" s="8"/>
    </row>
    <row r="14" spans="1:26" ht="14.25" customHeight="1">
      <c r="A14" s="36">
        <v>44889</v>
      </c>
      <c r="B14" s="8" t="s">
        <v>67</v>
      </c>
      <c r="C14" s="36">
        <v>44890</v>
      </c>
      <c r="D14" s="8">
        <v>5215.93</v>
      </c>
      <c r="E14" s="8"/>
      <c r="F14" s="8" t="s">
        <v>68</v>
      </c>
      <c r="G14" s="8" t="s">
        <v>28</v>
      </c>
      <c r="H14" s="8"/>
    </row>
    <row r="15" spans="1:26" ht="14.25" customHeight="1">
      <c r="A15" s="36">
        <v>44889</v>
      </c>
      <c r="B15" s="8" t="s">
        <v>69</v>
      </c>
      <c r="C15" s="36">
        <v>44890</v>
      </c>
      <c r="D15" s="8">
        <v>5741.84</v>
      </c>
      <c r="E15" s="8"/>
      <c r="F15" s="8" t="s">
        <v>70</v>
      </c>
      <c r="G15" s="8" t="s">
        <v>28</v>
      </c>
      <c r="H15" s="8"/>
    </row>
    <row r="16" spans="1:26" ht="14.25" customHeight="1">
      <c r="A16" s="36">
        <v>44889</v>
      </c>
      <c r="B16" s="8" t="s">
        <v>71</v>
      </c>
      <c r="C16" s="36">
        <v>44890</v>
      </c>
      <c r="D16" s="8">
        <v>4876.84</v>
      </c>
      <c r="E16" s="8"/>
      <c r="F16" s="8" t="s">
        <v>72</v>
      </c>
      <c r="G16" s="8" t="s">
        <v>28</v>
      </c>
      <c r="H16" s="8"/>
    </row>
    <row r="17" spans="1:26" ht="14.25" customHeight="1">
      <c r="A17" s="36">
        <v>44890</v>
      </c>
      <c r="B17" s="8" t="s">
        <v>36</v>
      </c>
      <c r="C17" s="36">
        <v>44893</v>
      </c>
      <c r="D17" s="8">
        <v>4958.63</v>
      </c>
      <c r="E17" s="8"/>
      <c r="F17" s="8" t="s">
        <v>73</v>
      </c>
      <c r="G17" s="8" t="s">
        <v>28</v>
      </c>
      <c r="H17" s="8"/>
    </row>
    <row r="18" spans="1:26" ht="14.25" customHeight="1">
      <c r="A18" s="39">
        <v>44893</v>
      </c>
      <c r="B18" s="6" t="s">
        <v>54</v>
      </c>
      <c r="C18" s="39">
        <v>44893</v>
      </c>
      <c r="D18" s="6">
        <v>38.54</v>
      </c>
      <c r="E18" s="6"/>
      <c r="F18" s="6" t="s">
        <v>74</v>
      </c>
      <c r="G18" s="6" t="s">
        <v>56</v>
      </c>
      <c r="H18" s="6"/>
    </row>
    <row r="19" spans="1:26" ht="14.25" customHeight="1">
      <c r="A19" s="42">
        <v>44893</v>
      </c>
      <c r="B19" s="4" t="s">
        <v>22</v>
      </c>
      <c r="C19" s="42">
        <v>44893</v>
      </c>
      <c r="D19" s="4"/>
      <c r="E19" s="4">
        <v>12480</v>
      </c>
      <c r="F19" s="4" t="s">
        <v>75</v>
      </c>
      <c r="G19" s="4" t="s">
        <v>21</v>
      </c>
      <c r="H19" s="4" t="s">
        <v>22</v>
      </c>
    </row>
    <row r="20" spans="1:26" ht="14.25" customHeight="1">
      <c r="A20" s="42">
        <v>44893</v>
      </c>
      <c r="B20" s="4" t="s">
        <v>22</v>
      </c>
      <c r="C20" s="42">
        <v>44893</v>
      </c>
      <c r="D20" s="4"/>
      <c r="E20" s="4">
        <v>13200</v>
      </c>
      <c r="F20" s="4" t="s">
        <v>76</v>
      </c>
      <c r="G20" s="4" t="s">
        <v>21</v>
      </c>
      <c r="H20" s="4" t="s">
        <v>22</v>
      </c>
    </row>
    <row r="21" spans="1:26" ht="14.25" customHeight="1">
      <c r="A21" s="36">
        <v>44893</v>
      </c>
      <c r="B21" s="8" t="s">
        <v>77</v>
      </c>
      <c r="C21" s="36">
        <v>44894</v>
      </c>
      <c r="D21" s="8">
        <v>1569.7</v>
      </c>
      <c r="E21" s="8"/>
      <c r="F21" s="8" t="s">
        <v>78</v>
      </c>
      <c r="G21" s="8" t="s">
        <v>28</v>
      </c>
      <c r="H21" s="8"/>
    </row>
    <row r="22" spans="1:26" ht="14.25" customHeight="1">
      <c r="A22" s="36">
        <v>44893</v>
      </c>
      <c r="B22" s="8" t="s">
        <v>79</v>
      </c>
      <c r="C22" s="36">
        <v>44894</v>
      </c>
      <c r="D22" s="8">
        <v>4592.3999999999996</v>
      </c>
      <c r="E22" s="8"/>
      <c r="F22" s="8" t="s">
        <v>80</v>
      </c>
      <c r="G22" s="8" t="s">
        <v>28</v>
      </c>
      <c r="H22" s="8"/>
    </row>
    <row r="23" spans="1:26" ht="14.25" customHeight="1">
      <c r="A23" s="36">
        <v>44893</v>
      </c>
      <c r="B23" s="8" t="s">
        <v>81</v>
      </c>
      <c r="C23" s="36">
        <v>44894</v>
      </c>
      <c r="D23" s="8">
        <v>5787.5</v>
      </c>
      <c r="E23" s="8"/>
      <c r="F23" s="8" t="s">
        <v>82</v>
      </c>
      <c r="G23" s="8" t="s">
        <v>28</v>
      </c>
      <c r="H23" s="8"/>
    </row>
    <row r="24" spans="1:26" ht="14.25" customHeight="1">
      <c r="A24" s="7"/>
      <c r="B24" s="43"/>
      <c r="C24" s="28"/>
      <c r="E24" s="29"/>
      <c r="F24" s="7"/>
      <c r="G24" s="7"/>
      <c r="H24" s="7"/>
    </row>
    <row r="25" spans="1:26" ht="14.25" customHeight="1">
      <c r="A25" s="7"/>
      <c r="B25" s="43"/>
      <c r="C25" s="28"/>
      <c r="E25" s="29"/>
      <c r="F25" s="7"/>
      <c r="G25" s="7"/>
      <c r="H25" s="7"/>
    </row>
    <row r="26" spans="1:26" ht="11.25" customHeight="1">
      <c r="A26" s="7"/>
      <c r="B26" s="43"/>
      <c r="C26" s="28"/>
      <c r="E26" s="29"/>
      <c r="F26" s="7"/>
      <c r="G26" s="7"/>
      <c r="H26" s="7"/>
    </row>
    <row r="27" spans="1:26" ht="14.25" customHeight="1">
      <c r="A27" s="7"/>
      <c r="B27" s="43"/>
      <c r="C27" s="28"/>
      <c r="D27" s="7"/>
      <c r="F27" s="7"/>
      <c r="G27" s="7"/>
    </row>
    <row r="28" spans="1:26" ht="14.25" customHeight="1">
      <c r="A28" s="7"/>
      <c r="B28" s="43"/>
      <c r="C28" s="28"/>
      <c r="E28" s="29"/>
      <c r="F28" s="7"/>
      <c r="G28" s="7"/>
      <c r="H28" s="7"/>
    </row>
    <row r="29" spans="1:26" ht="14.25" customHeight="1">
      <c r="A29" s="7"/>
      <c r="B29" s="43"/>
      <c r="C29" s="28"/>
      <c r="E29" s="29"/>
      <c r="F29" s="16"/>
      <c r="G29" s="7"/>
      <c r="H29" s="19"/>
      <c r="I29" s="20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4.25" customHeight="1">
      <c r="C30" s="11"/>
      <c r="F30" s="27"/>
      <c r="G30" s="27"/>
      <c r="H30" s="19"/>
      <c r="I30" s="2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4.25" customHeight="1">
      <c r="A31" s="7"/>
      <c r="B31" s="19"/>
      <c r="C31" s="28"/>
      <c r="D31" s="7"/>
      <c r="F31" s="27"/>
      <c r="G31" s="27"/>
      <c r="H31" s="19"/>
      <c r="I31" s="20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4.25" customHeight="1">
      <c r="A32" s="7"/>
      <c r="B32" s="43"/>
      <c r="C32" s="28"/>
      <c r="D32" s="7"/>
      <c r="F32" s="21"/>
      <c r="G32" s="7"/>
      <c r="H32" s="19"/>
      <c r="I32" s="16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4.25" customHeight="1">
      <c r="A33" s="15"/>
      <c r="B33" s="15"/>
      <c r="C33" s="15"/>
      <c r="D33" s="15"/>
      <c r="E33" s="15"/>
      <c r="F33" s="45"/>
      <c r="G33" s="15"/>
      <c r="H33" s="15"/>
      <c r="I33" s="1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.25" customHeight="1">
      <c r="A34" s="7"/>
      <c r="B34" s="43"/>
      <c r="C34" s="28"/>
      <c r="E34" s="29"/>
      <c r="F34" s="15"/>
      <c r="G34" s="7"/>
      <c r="H34" s="19"/>
      <c r="I34" s="20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4.25" customHeight="1">
      <c r="A35" s="7"/>
      <c r="B35" s="43"/>
      <c r="C35" s="28"/>
      <c r="E35" s="29"/>
      <c r="F35" s="15"/>
      <c r="G35" s="7"/>
      <c r="H35" s="19"/>
      <c r="I35" s="20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4.25" customHeight="1">
      <c r="A36" s="7"/>
      <c r="B36" s="43"/>
      <c r="C36" s="28"/>
      <c r="E36" s="29"/>
      <c r="F36" s="16"/>
      <c r="G36" s="7"/>
      <c r="H36" s="19"/>
      <c r="I36" s="20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4.25" customHeight="1">
      <c r="C37" s="11"/>
      <c r="D37" s="12"/>
      <c r="G37" s="27"/>
      <c r="I37" s="20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4.25" customHeight="1">
      <c r="A38" s="21"/>
      <c r="B38" s="43"/>
      <c r="C38" s="47"/>
      <c r="D38" s="48"/>
      <c r="E38" s="19"/>
      <c r="F38" s="16"/>
      <c r="G38" s="16"/>
      <c r="H38" s="19"/>
      <c r="I38" s="16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59.25" customHeight="1">
      <c r="A39" s="7"/>
      <c r="B39" s="43"/>
      <c r="C39" s="28"/>
      <c r="E39" s="29"/>
      <c r="F39" s="16"/>
      <c r="G39" s="7"/>
      <c r="H39" s="19"/>
      <c r="I39" s="20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48.75" customHeight="1">
      <c r="A40" s="7"/>
      <c r="B40" s="43"/>
      <c r="C40" s="28"/>
      <c r="E40" s="29"/>
      <c r="F40" s="16"/>
      <c r="G40" s="7"/>
      <c r="H40" s="19"/>
      <c r="I40" s="20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4.25" customHeight="1">
      <c r="A41" s="7"/>
      <c r="B41" s="43"/>
      <c r="C41" s="28"/>
      <c r="E41" s="29"/>
      <c r="F41" s="16"/>
      <c r="G41" s="7"/>
      <c r="H41" s="19"/>
      <c r="I41" s="20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4.25" customHeight="1">
      <c r="A42" s="7"/>
      <c r="B42" s="43"/>
      <c r="C42" s="28"/>
      <c r="E42" s="29"/>
      <c r="F42" s="16"/>
      <c r="G42" s="7"/>
      <c r="H42" s="19"/>
      <c r="I42" s="20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.25" customHeight="1">
      <c r="A43" s="7"/>
      <c r="B43" s="43"/>
      <c r="C43" s="28"/>
      <c r="E43" s="29"/>
      <c r="F43" s="16"/>
      <c r="G43" s="7"/>
      <c r="H43" s="19"/>
      <c r="I43" s="20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4.25" customHeight="1">
      <c r="A44" s="7"/>
      <c r="B44" s="43"/>
      <c r="C44" s="28"/>
      <c r="E44" s="29"/>
      <c r="F44" s="16"/>
      <c r="G44" s="7"/>
      <c r="H44" s="19"/>
      <c r="I44" s="20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.25" customHeight="1">
      <c r="A45" s="7"/>
      <c r="B45" s="43"/>
      <c r="C45" s="28"/>
      <c r="E45" s="29"/>
      <c r="F45" s="16"/>
      <c r="G45" s="7"/>
      <c r="H45" s="19"/>
      <c r="I45" s="20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4.25" customHeight="1">
      <c r="A46" s="7"/>
      <c r="B46" s="43"/>
      <c r="C46" s="28"/>
      <c r="E46" s="29"/>
      <c r="F46" s="16"/>
      <c r="G46" s="7"/>
      <c r="H46" s="19"/>
      <c r="I46" s="20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4.25" customHeight="1">
      <c r="A47" s="21"/>
      <c r="B47" s="43"/>
      <c r="C47" s="28"/>
      <c r="E47" s="29"/>
      <c r="F47" s="16"/>
      <c r="G47" s="7"/>
      <c r="H47" s="19"/>
      <c r="I47" s="20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4.25" customHeight="1">
      <c r="C48" s="11"/>
      <c r="F48" s="20"/>
      <c r="I48" s="20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C49" s="11"/>
      <c r="D49" s="12"/>
      <c r="F49" s="20"/>
      <c r="H49" s="19"/>
      <c r="I49" s="20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C50" s="11"/>
      <c r="F50" s="27"/>
      <c r="G50" s="27"/>
      <c r="H50" s="19"/>
      <c r="I50" s="20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C51" s="11"/>
      <c r="F51" s="27"/>
      <c r="G51" s="27"/>
      <c r="H51" s="19"/>
      <c r="I51" s="20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4.25" customHeight="1">
      <c r="A52" s="7"/>
      <c r="B52" s="43"/>
      <c r="C52" s="28"/>
      <c r="D52" s="7"/>
      <c r="F52" s="16"/>
      <c r="G52" s="16"/>
      <c r="H52" s="49"/>
      <c r="I52" s="20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4.25" customHeight="1">
      <c r="A53" s="7"/>
      <c r="B53" s="43"/>
      <c r="C53" s="28"/>
      <c r="E53" s="29"/>
      <c r="F53" s="16"/>
      <c r="G53" s="7"/>
      <c r="H53" s="16"/>
      <c r="I53" s="20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64.5" customHeight="1">
      <c r="A54" s="7"/>
      <c r="B54" s="43"/>
      <c r="C54" s="28"/>
      <c r="E54" s="29"/>
      <c r="F54" s="16"/>
      <c r="G54" s="7"/>
      <c r="H54" s="49"/>
      <c r="I54" s="20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4.25" customHeight="1">
      <c r="A55" s="7"/>
      <c r="B55" s="13"/>
      <c r="C55" s="28"/>
      <c r="D55" s="7"/>
      <c r="E55" s="29"/>
      <c r="F55" s="15"/>
      <c r="G55" s="7"/>
      <c r="H55" s="49"/>
      <c r="I55" s="1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>
      <c r="A56" s="7"/>
      <c r="B56" s="43"/>
      <c r="C56" s="28"/>
      <c r="D56" s="7"/>
      <c r="F56" s="16"/>
      <c r="G56" s="16"/>
      <c r="H56" s="19"/>
      <c r="I56" s="20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4.25" customHeight="1">
      <c r="A57" s="7"/>
      <c r="B57" s="43"/>
      <c r="C57" s="28"/>
      <c r="E57" s="29"/>
      <c r="F57" s="16"/>
      <c r="G57" s="7"/>
      <c r="H57" s="19"/>
      <c r="I57" s="20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4.25" customHeight="1">
      <c r="A58" s="7"/>
      <c r="B58" s="43"/>
      <c r="C58" s="28"/>
      <c r="E58" s="29"/>
      <c r="F58" s="16"/>
      <c r="G58" s="7"/>
      <c r="H58" s="16"/>
      <c r="I58" s="20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4.25" customHeight="1">
      <c r="A59" s="7"/>
      <c r="B59" s="43"/>
      <c r="C59" s="28"/>
      <c r="E59" s="29"/>
      <c r="F59" s="16"/>
      <c r="G59" s="7"/>
      <c r="H59" s="16"/>
      <c r="I59" s="1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>
      <c r="A60" s="7"/>
      <c r="B60" s="43"/>
      <c r="C60" s="28"/>
      <c r="E60" s="29"/>
      <c r="F60" s="16"/>
      <c r="G60" s="7"/>
      <c r="H60" s="16"/>
      <c r="I60" s="1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>
      <c r="C61" s="11"/>
      <c r="E61" s="12"/>
      <c r="F61" s="16"/>
      <c r="G61" s="7"/>
      <c r="H61" s="16"/>
      <c r="I61" s="1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>
      <c r="C62" s="11"/>
      <c r="E62" s="12"/>
      <c r="F62" s="16"/>
      <c r="G62" s="7"/>
      <c r="H62" s="16"/>
      <c r="I62" s="1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>
      <c r="A63" s="28"/>
      <c r="B63" s="43"/>
      <c r="C63" s="28"/>
      <c r="D63" s="7"/>
      <c r="F63" s="45"/>
      <c r="G63" s="15"/>
      <c r="I63" s="1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>
      <c r="C64" s="11"/>
      <c r="D64" s="12"/>
      <c r="F64" s="16"/>
      <c r="G64" s="7"/>
      <c r="H64" s="16"/>
      <c r="I64" s="1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>
      <c r="C65" s="11"/>
      <c r="F65" s="15"/>
      <c r="G65" s="7"/>
      <c r="H65" s="19"/>
      <c r="I65" s="20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>
      <c r="C66" s="11"/>
      <c r="D66" s="12"/>
      <c r="F66" s="16"/>
      <c r="G66" s="49"/>
      <c r="H66" s="19"/>
      <c r="I66" s="1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>
      <c r="C67" s="11"/>
      <c r="I67" s="1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.25" customHeight="1">
      <c r="C68" s="11"/>
      <c r="D68" s="12"/>
      <c r="F68" s="16"/>
      <c r="G68" s="49"/>
      <c r="H68" s="20"/>
      <c r="I68" s="20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4.25" customHeight="1">
      <c r="C69" s="11"/>
      <c r="F69" s="27"/>
      <c r="G69" s="27"/>
      <c r="H69" s="16"/>
      <c r="I69" s="1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.25" customHeight="1">
      <c r="C70" s="11"/>
      <c r="F70" s="27"/>
      <c r="G70" s="27"/>
      <c r="H70" s="16"/>
      <c r="I70" s="1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.25" customHeight="1">
      <c r="C71" s="11"/>
      <c r="F71" s="27"/>
      <c r="G71" s="27"/>
      <c r="H71" s="16"/>
      <c r="I71" s="1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.25" customHeight="1">
      <c r="C72" s="11"/>
      <c r="F72" s="27"/>
      <c r="G72" s="27"/>
      <c r="H72" s="49"/>
      <c r="I72" s="1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.25" customHeight="1">
      <c r="C73" s="11"/>
      <c r="F73" s="27"/>
      <c r="G73" s="27"/>
      <c r="H73" s="16"/>
      <c r="I73" s="20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4.25" customHeight="1">
      <c r="A74" s="7"/>
      <c r="B74" s="43"/>
      <c r="C74" s="28"/>
      <c r="E74" s="29"/>
      <c r="F74" s="16"/>
      <c r="G74" s="7"/>
      <c r="H74" s="16"/>
      <c r="I74" s="1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.25" customHeight="1">
      <c r="A75" s="7"/>
      <c r="B75" s="43"/>
      <c r="C75" s="28"/>
      <c r="E75" s="29"/>
      <c r="F75" s="16"/>
      <c r="G75" s="7"/>
      <c r="H75" s="16"/>
      <c r="I75" s="1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.25" customHeight="1">
      <c r="A76" s="7"/>
      <c r="B76" s="43"/>
      <c r="C76" s="28"/>
      <c r="E76" s="29"/>
      <c r="F76" s="16"/>
      <c r="G76" s="7"/>
      <c r="H76" s="16"/>
      <c r="I76" s="1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.25" customHeight="1">
      <c r="A77" s="7"/>
      <c r="B77" s="43"/>
      <c r="C77" s="28"/>
      <c r="E77" s="29"/>
      <c r="F77" s="49"/>
      <c r="G77" s="7"/>
      <c r="H77" s="19"/>
      <c r="I77" s="20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50.25" customHeight="1">
      <c r="A78" s="7"/>
      <c r="B78" s="43"/>
      <c r="C78" s="28"/>
      <c r="E78" s="29"/>
      <c r="F78" s="16"/>
      <c r="G78" s="7"/>
      <c r="H78" s="16"/>
      <c r="I78" s="1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.25" customHeight="1">
      <c r="A79" s="7"/>
      <c r="B79" s="43"/>
      <c r="C79" s="28"/>
      <c r="E79" s="29"/>
      <c r="F79" s="16"/>
      <c r="G79" s="7"/>
      <c r="H79" s="49"/>
      <c r="I79" s="1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.25" customHeight="1">
      <c r="A80" s="7"/>
      <c r="B80" s="43"/>
      <c r="C80" s="28"/>
      <c r="E80" s="29"/>
      <c r="F80" s="16"/>
      <c r="G80" s="7"/>
      <c r="H80" s="49"/>
      <c r="I80" s="1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>
      <c r="A81" s="7"/>
      <c r="B81" s="43"/>
      <c r="C81" s="28"/>
      <c r="E81" s="29"/>
      <c r="F81" s="16"/>
      <c r="G81" s="7"/>
      <c r="H81" s="19"/>
      <c r="I81" s="1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>
      <c r="A82" s="7"/>
      <c r="B82" s="43"/>
      <c r="C82" s="28"/>
      <c r="E82" s="29"/>
      <c r="F82" s="16"/>
      <c r="G82" s="7"/>
      <c r="H82" s="19"/>
      <c r="I82" s="1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>
      <c r="A83" s="7"/>
      <c r="B83" s="43"/>
      <c r="C83" s="28"/>
      <c r="E83" s="29"/>
      <c r="F83" s="16"/>
      <c r="G83" s="7"/>
      <c r="H83" s="19"/>
      <c r="I83" s="1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>
      <c r="A84" s="7"/>
      <c r="B84" s="43"/>
      <c r="C84" s="28"/>
      <c r="E84" s="29"/>
      <c r="F84" s="16"/>
      <c r="G84" s="7"/>
      <c r="H84" s="19"/>
      <c r="I84" s="1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.25" customHeight="1">
      <c r="A85" s="7"/>
      <c r="B85" s="43"/>
      <c r="C85" s="28"/>
      <c r="E85" s="29"/>
      <c r="F85" s="16"/>
      <c r="G85" s="7"/>
      <c r="H85" s="19"/>
      <c r="I85" s="1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.25" customHeight="1">
      <c r="A86" s="7"/>
      <c r="B86" s="50"/>
      <c r="C86" s="28"/>
      <c r="E86" s="29"/>
      <c r="F86" s="51"/>
      <c r="G86" s="7"/>
      <c r="H86" s="19"/>
      <c r="I86" s="1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.25" customHeight="1">
      <c r="A87" s="7"/>
      <c r="B87" s="43"/>
      <c r="C87" s="28"/>
      <c r="D87" s="29"/>
      <c r="F87" s="7"/>
      <c r="G87" s="7"/>
      <c r="H87" s="49"/>
      <c r="I87" s="1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.25" customHeight="1">
      <c r="A88" s="7"/>
      <c r="B88" s="43"/>
      <c r="C88" s="28"/>
      <c r="E88" s="29"/>
      <c r="F88" s="51"/>
      <c r="G88" s="7"/>
      <c r="H88" s="52"/>
      <c r="I88" s="20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4.25" customHeight="1">
      <c r="A89" s="7"/>
      <c r="B89" s="43"/>
      <c r="C89" s="28"/>
      <c r="E89" s="29"/>
      <c r="F89" s="51"/>
      <c r="G89" s="7"/>
      <c r="H89" s="52"/>
      <c r="I89" s="20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4.25" customHeight="1">
      <c r="A90" s="7"/>
      <c r="B90" s="43"/>
      <c r="C90" s="28"/>
      <c r="E90" s="29"/>
      <c r="F90" s="51"/>
      <c r="G90" s="7"/>
      <c r="H90" s="52"/>
      <c r="I90" s="20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4.25" customHeight="1">
      <c r="A91" s="7"/>
      <c r="B91" s="43"/>
      <c r="C91" s="28"/>
      <c r="D91" s="7"/>
      <c r="E91" s="29"/>
      <c r="F91" s="51"/>
      <c r="G91" s="7"/>
      <c r="H91" s="49"/>
      <c r="I91" s="1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.25" customHeight="1">
      <c r="A92" s="7"/>
      <c r="B92" s="43"/>
      <c r="C92" s="28"/>
      <c r="D92" s="7"/>
      <c r="E92" s="29"/>
      <c r="F92" s="51"/>
      <c r="G92" s="7"/>
      <c r="H92" s="49"/>
      <c r="I92" s="1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.25" customHeight="1">
      <c r="A93" s="7"/>
      <c r="B93" s="43"/>
      <c r="C93" s="28"/>
      <c r="E93" s="29"/>
      <c r="F93" s="15"/>
      <c r="G93" s="7"/>
      <c r="H93" s="49"/>
      <c r="I93" s="1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.25" customHeight="1">
      <c r="A94" s="7"/>
      <c r="B94" s="43"/>
      <c r="C94" s="28"/>
      <c r="E94" s="29"/>
      <c r="F94" s="16"/>
      <c r="G94" s="7"/>
      <c r="H94" s="49"/>
      <c r="I94" s="1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.25" customHeight="1">
      <c r="A95" s="7"/>
      <c r="B95" s="43"/>
      <c r="C95" s="28"/>
      <c r="E95" s="29"/>
      <c r="F95" s="49"/>
      <c r="G95" s="7"/>
      <c r="H95" s="49"/>
      <c r="I95" s="49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4.25" customHeight="1">
      <c r="C96" s="11"/>
      <c r="E96" s="16"/>
      <c r="F96" s="27"/>
      <c r="G96" s="27"/>
      <c r="H96" s="16"/>
      <c r="I96" s="1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.25" customHeight="1">
      <c r="A97" s="7"/>
      <c r="B97" s="43"/>
      <c r="C97" s="28"/>
      <c r="E97" s="29"/>
      <c r="F97" s="16"/>
      <c r="G97" s="7"/>
      <c r="H97" s="49"/>
      <c r="I97" s="1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.25" customHeight="1">
      <c r="C98" s="11"/>
      <c r="I98" s="1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.25" customHeight="1">
      <c r="A99" s="7"/>
      <c r="B99" s="43"/>
      <c r="C99" s="28"/>
      <c r="E99" s="29"/>
      <c r="F99" s="16"/>
      <c r="G99" s="7"/>
      <c r="H99" s="49"/>
      <c r="I99" s="1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.25" customHeight="1">
      <c r="A100" s="7"/>
      <c r="B100" s="13"/>
      <c r="C100" s="28"/>
      <c r="D100" s="7"/>
      <c r="E100" s="29"/>
      <c r="F100" s="15"/>
      <c r="G100" s="7"/>
      <c r="H100" s="49"/>
      <c r="I100" s="1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.25" customHeight="1">
      <c r="A101" s="7"/>
      <c r="B101" s="43"/>
      <c r="C101" s="28"/>
      <c r="E101" s="29"/>
      <c r="F101" s="16"/>
      <c r="G101" s="7"/>
      <c r="H101" s="49"/>
      <c r="I101" s="1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.25" customHeight="1">
      <c r="A102" s="7"/>
      <c r="B102" s="43"/>
      <c r="C102" s="28"/>
      <c r="E102" s="29"/>
      <c r="F102" s="16"/>
      <c r="G102" s="7"/>
      <c r="H102" s="49"/>
      <c r="I102" s="1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>
      <c r="A103" s="7"/>
      <c r="B103" s="43"/>
      <c r="C103" s="28"/>
      <c r="E103" s="29"/>
      <c r="F103" s="16"/>
      <c r="G103" s="7"/>
      <c r="H103" s="49"/>
      <c r="I103" s="1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.25" customHeight="1">
      <c r="A104" s="7"/>
      <c r="B104" s="43"/>
      <c r="C104" s="28"/>
      <c r="E104" s="29"/>
      <c r="F104" s="16"/>
      <c r="G104" s="7"/>
      <c r="H104" s="49"/>
      <c r="I104" s="1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.25" customHeight="1">
      <c r="A105" s="7"/>
      <c r="B105" s="43"/>
      <c r="C105" s="28"/>
      <c r="E105" s="29"/>
      <c r="F105" s="16"/>
      <c r="G105" s="7"/>
      <c r="H105" s="49"/>
      <c r="I105" s="20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4.25" customHeight="1">
      <c r="A106" s="7"/>
      <c r="B106" s="43"/>
      <c r="C106" s="28"/>
      <c r="E106" s="29"/>
      <c r="F106" s="16"/>
      <c r="G106" s="7"/>
      <c r="H106" s="49"/>
      <c r="I106" s="1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.25" customHeight="1">
      <c r="A107" s="7"/>
      <c r="B107" s="43"/>
      <c r="C107" s="28"/>
      <c r="D107" s="7"/>
      <c r="F107" s="16"/>
      <c r="G107" s="16"/>
      <c r="H107" s="49"/>
      <c r="I107" s="1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.25" customHeight="1">
      <c r="A108" s="7"/>
      <c r="B108" s="43"/>
      <c r="C108" s="28"/>
      <c r="E108" s="29"/>
      <c r="F108" s="16"/>
      <c r="G108" s="7"/>
      <c r="H108" s="49"/>
      <c r="I108" s="1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.25" customHeight="1">
      <c r="C109" s="11"/>
      <c r="F109" s="27"/>
      <c r="G109" s="27"/>
      <c r="H109" s="49"/>
      <c r="I109" s="1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.25" customHeight="1">
      <c r="A110" s="7"/>
      <c r="B110" s="43"/>
      <c r="C110" s="28"/>
      <c r="D110" s="29"/>
      <c r="F110" s="16"/>
      <c r="G110" s="13"/>
      <c r="H110" s="49"/>
      <c r="I110" s="1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.25" customHeight="1">
      <c r="C111" s="11"/>
      <c r="D111" s="12"/>
      <c r="I111" s="1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.25" customHeight="1">
      <c r="C112" s="35"/>
      <c r="I112" s="1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.25" customHeight="1">
      <c r="C113" s="35"/>
      <c r="D113" s="12"/>
      <c r="G113" s="13"/>
      <c r="I113" s="20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4.25" customHeight="1">
      <c r="C114" s="35"/>
      <c r="E114" s="49"/>
      <c r="F114" s="27"/>
      <c r="G114" s="27"/>
      <c r="H114" s="49"/>
      <c r="I114" s="1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.25" customHeight="1">
      <c r="C115" s="35"/>
      <c r="E115" s="49"/>
      <c r="F115" s="27"/>
      <c r="G115" s="27"/>
      <c r="H115" s="49"/>
      <c r="I115" s="1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customHeight="1">
      <c r="A116" s="7"/>
      <c r="B116" s="43"/>
      <c r="C116" s="28"/>
      <c r="E116" s="29"/>
      <c r="F116" s="16"/>
      <c r="G116" s="7"/>
      <c r="H116" s="49"/>
      <c r="I116" s="20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4.25" customHeight="1">
      <c r="A117" s="16"/>
      <c r="B117" s="31"/>
      <c r="C117" s="54"/>
      <c r="D117" s="20"/>
      <c r="E117" s="55"/>
      <c r="F117" s="16"/>
      <c r="G117" s="7"/>
      <c r="H117" s="16"/>
      <c r="I117" s="20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4.25" customHeight="1">
      <c r="A118" s="16"/>
      <c r="B118" s="31"/>
      <c r="C118" s="54"/>
      <c r="D118" s="20"/>
      <c r="E118" s="55"/>
      <c r="F118" s="16"/>
      <c r="G118" s="7"/>
      <c r="H118" s="20"/>
      <c r="I118" s="20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4.25" customHeight="1">
      <c r="A119" s="20"/>
      <c r="B119" s="20"/>
      <c r="C119" s="56"/>
      <c r="D119" s="20"/>
      <c r="E119" s="20"/>
      <c r="F119" s="27"/>
      <c r="G119" s="27"/>
      <c r="H119" s="20"/>
      <c r="I119" s="20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4.25" customHeight="1">
      <c r="A120" s="7"/>
      <c r="B120" s="43"/>
      <c r="C120" s="28"/>
      <c r="E120" s="29"/>
      <c r="F120" s="16"/>
      <c r="G120" s="7"/>
      <c r="H120" s="49"/>
      <c r="I120" s="1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.25" customHeight="1">
      <c r="A121" s="7"/>
      <c r="B121" s="43"/>
      <c r="C121" s="28"/>
      <c r="E121" s="29"/>
      <c r="F121" s="16"/>
      <c r="G121" s="7"/>
      <c r="H121" s="49"/>
      <c r="I121" s="20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4.25" customHeight="1">
      <c r="A122" s="7"/>
      <c r="B122" s="43"/>
      <c r="C122" s="28"/>
      <c r="E122" s="29"/>
      <c r="F122" s="16"/>
      <c r="G122" s="7"/>
      <c r="H122" s="16"/>
      <c r="I122" s="20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4.25" customHeight="1">
      <c r="A123" s="7"/>
      <c r="B123" s="43"/>
      <c r="C123" s="28"/>
      <c r="E123" s="29"/>
      <c r="F123" s="16"/>
      <c r="G123" s="7"/>
      <c r="H123" s="16"/>
      <c r="I123" s="20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4.25" customHeight="1">
      <c r="A124" s="7"/>
      <c r="B124" s="43"/>
      <c r="C124" s="28"/>
      <c r="E124" s="29"/>
      <c r="F124" s="16"/>
      <c r="G124" s="7"/>
      <c r="H124" s="16"/>
      <c r="I124" s="1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.25" customHeight="1">
      <c r="A125" s="7"/>
      <c r="B125" s="43"/>
      <c r="C125" s="28"/>
      <c r="E125" s="29"/>
      <c r="F125" s="16"/>
      <c r="G125" s="7"/>
      <c r="H125" s="49"/>
      <c r="I125" s="1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.25" customHeight="1">
      <c r="A126" s="7"/>
      <c r="B126" s="43"/>
      <c r="C126" s="28"/>
      <c r="E126" s="29"/>
      <c r="F126" s="16"/>
      <c r="G126" s="7"/>
      <c r="H126" s="16"/>
      <c r="I126" s="1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.25" customHeight="1">
      <c r="A127" s="7"/>
      <c r="B127" s="43"/>
      <c r="C127" s="28"/>
      <c r="E127" s="29"/>
      <c r="F127" s="16"/>
      <c r="G127" s="7"/>
      <c r="H127" s="49"/>
      <c r="I127" s="20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4.25" customHeight="1">
      <c r="A128" s="7"/>
      <c r="B128" s="43"/>
      <c r="C128" s="28"/>
      <c r="E128" s="29"/>
      <c r="F128" s="16"/>
      <c r="G128" s="7"/>
      <c r="H128" s="49"/>
      <c r="I128" s="20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4.25" customHeight="1">
      <c r="A129" s="7"/>
      <c r="B129" s="43"/>
      <c r="C129" s="28"/>
      <c r="D129" s="29"/>
      <c r="F129" s="45"/>
      <c r="G129" s="15"/>
      <c r="H129" s="49"/>
      <c r="I129" s="1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.25" customHeight="1">
      <c r="C130" s="11"/>
      <c r="D130" s="12"/>
      <c r="G130" s="27"/>
      <c r="H130" s="49"/>
      <c r="I130" s="1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.25" customHeight="1">
      <c r="A131" s="7"/>
      <c r="B131" s="43"/>
      <c r="C131" s="28"/>
      <c r="E131" s="29"/>
      <c r="F131" s="16"/>
      <c r="G131" s="7"/>
      <c r="H131" s="49"/>
      <c r="I131" s="1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07.25" customHeight="1">
      <c r="A132" s="7"/>
      <c r="B132" s="43"/>
      <c r="C132" s="28"/>
      <c r="D132" s="29"/>
      <c r="F132" s="7"/>
      <c r="G132" s="13"/>
      <c r="H132" s="49"/>
      <c r="I132" s="57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.25" customHeight="1">
      <c r="A133" s="7"/>
      <c r="B133" s="43"/>
      <c r="C133" s="28"/>
      <c r="E133" s="7"/>
      <c r="F133" s="27"/>
      <c r="G133" s="27"/>
      <c r="I133" s="7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4.25" customHeight="1">
      <c r="A134" s="7"/>
      <c r="B134" s="43"/>
      <c r="C134" s="28"/>
      <c r="E134" s="29"/>
      <c r="F134" s="16"/>
      <c r="G134" s="7"/>
      <c r="H134" s="49"/>
      <c r="I134" s="1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.25" customHeight="1">
      <c r="C135" s="11"/>
      <c r="F135" s="27"/>
      <c r="G135" s="27"/>
      <c r="H135" s="20"/>
      <c r="I135" s="1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.25" customHeight="1">
      <c r="C136" s="11"/>
      <c r="F136" s="27"/>
      <c r="G136" s="27"/>
      <c r="I136" s="7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4.25" customHeight="1">
      <c r="C137" s="11"/>
      <c r="D137" s="12"/>
      <c r="F137" s="27"/>
      <c r="G137" s="27"/>
      <c r="H137" s="59"/>
    </row>
    <row r="138" spans="1:26" ht="14.25" customHeight="1">
      <c r="C138" s="11"/>
      <c r="F138" s="27"/>
      <c r="G138" s="27"/>
      <c r="H138" s="59"/>
    </row>
    <row r="139" spans="1:26" ht="14.25" customHeight="1">
      <c r="A139" s="7"/>
      <c r="B139" s="43"/>
      <c r="C139" s="28"/>
      <c r="E139" s="29"/>
      <c r="F139" s="7"/>
      <c r="G139" s="7"/>
      <c r="H139" s="21"/>
    </row>
    <row r="140" spans="1:26" ht="14.25" customHeight="1">
      <c r="A140" s="7"/>
      <c r="B140" s="43"/>
      <c r="C140" s="28"/>
      <c r="E140" s="29"/>
      <c r="F140" s="7"/>
      <c r="G140" s="7"/>
      <c r="H140" s="21"/>
    </row>
    <row r="141" spans="1:26" ht="14.25" customHeight="1">
      <c r="A141" s="7"/>
      <c r="B141" s="43"/>
      <c r="C141" s="28"/>
      <c r="E141" s="29"/>
      <c r="F141" s="7"/>
      <c r="G141" s="7"/>
      <c r="H141" s="21"/>
    </row>
    <row r="142" spans="1:26" ht="14.25" customHeight="1">
      <c r="A142" s="7"/>
      <c r="B142" s="43"/>
      <c r="C142" s="28"/>
      <c r="E142" s="29"/>
      <c r="F142" s="7"/>
      <c r="G142" s="7"/>
      <c r="H142" s="21"/>
    </row>
    <row r="143" spans="1:26" ht="14.25" customHeight="1">
      <c r="A143" s="7"/>
      <c r="B143" s="43"/>
      <c r="C143" s="28"/>
      <c r="E143" s="29"/>
      <c r="F143" s="7"/>
      <c r="G143" s="7"/>
      <c r="H143" s="21"/>
    </row>
    <row r="144" spans="1:26" ht="14.25" customHeight="1">
      <c r="C144" s="11"/>
      <c r="D144" s="12"/>
      <c r="F144" s="16"/>
      <c r="G144" s="7"/>
      <c r="H144" s="59"/>
    </row>
    <row r="145" spans="1:8" ht="14.25" customHeight="1">
      <c r="A145" s="7"/>
      <c r="B145" s="43"/>
      <c r="C145" s="28"/>
      <c r="E145" s="29"/>
      <c r="F145" s="7"/>
      <c r="G145" s="7"/>
      <c r="H145" s="21"/>
    </row>
    <row r="146" spans="1:8" ht="14.25" customHeight="1">
      <c r="A146" s="7"/>
      <c r="B146" s="43"/>
      <c r="C146" s="28"/>
      <c r="E146" s="29"/>
      <c r="F146" s="7"/>
      <c r="G146" s="7"/>
      <c r="H146" s="21"/>
    </row>
    <row r="147" spans="1:8" ht="14.25" customHeight="1">
      <c r="A147" s="7"/>
      <c r="B147" s="43"/>
      <c r="C147" s="28"/>
      <c r="E147" s="29"/>
      <c r="F147" s="7"/>
      <c r="G147" s="7"/>
      <c r="H147" s="21"/>
    </row>
    <row r="148" spans="1:8" ht="14.25" customHeight="1">
      <c r="A148" s="7"/>
      <c r="B148" s="43"/>
      <c r="C148" s="28"/>
      <c r="D148" s="29"/>
      <c r="F148" s="45"/>
      <c r="G148" s="15"/>
      <c r="H148" s="59"/>
    </row>
    <row r="149" spans="1:8" ht="14.25" customHeight="1">
      <c r="C149" s="34"/>
      <c r="D149" s="35"/>
      <c r="E149" s="60"/>
      <c r="G149" s="59"/>
      <c r="H149" s="59"/>
    </row>
    <row r="150" spans="1:8" ht="14.25" customHeight="1">
      <c r="C150" s="34"/>
      <c r="D150" s="35"/>
      <c r="E150" s="60"/>
      <c r="G150" s="59"/>
      <c r="H150" s="59"/>
    </row>
    <row r="151" spans="1:8" ht="14.25" customHeight="1">
      <c r="C151" s="34"/>
      <c r="D151" s="35"/>
      <c r="E151" s="60"/>
      <c r="G151" s="59"/>
      <c r="H151" s="59"/>
    </row>
    <row r="152" spans="1:8" ht="14.25" customHeight="1">
      <c r="C152" s="34"/>
      <c r="D152" s="35"/>
      <c r="E152" s="60"/>
      <c r="G152" s="59"/>
      <c r="H152" s="59"/>
    </row>
    <row r="153" spans="1:8" ht="14.25" customHeight="1">
      <c r="C153" s="34"/>
      <c r="D153" s="35"/>
      <c r="E153" s="60"/>
      <c r="G153" s="59"/>
      <c r="H153" s="59"/>
    </row>
    <row r="154" spans="1:8" ht="14.25" customHeight="1">
      <c r="C154" s="34"/>
      <c r="D154" s="35"/>
      <c r="E154" s="60"/>
      <c r="G154" s="59"/>
      <c r="H154" s="59"/>
    </row>
    <row r="155" spans="1:8" ht="14.25" customHeight="1">
      <c r="C155" s="34"/>
      <c r="D155" s="35"/>
      <c r="E155" s="60"/>
      <c r="G155" s="59"/>
      <c r="H155" s="59"/>
    </row>
    <row r="156" spans="1:8" ht="14.25" customHeight="1">
      <c r="C156" s="34"/>
      <c r="D156" s="35"/>
      <c r="E156" s="60"/>
      <c r="G156" s="59"/>
      <c r="H156" s="59"/>
    </row>
    <row r="157" spans="1:8" ht="14.25" customHeight="1">
      <c r="C157" s="34"/>
      <c r="D157" s="35"/>
      <c r="E157" s="60"/>
      <c r="G157" s="59"/>
      <c r="H157" s="59"/>
    </row>
    <row r="158" spans="1:8" ht="14.25" customHeight="1">
      <c r="C158" s="34"/>
      <c r="D158" s="35"/>
      <c r="E158" s="60"/>
      <c r="G158" s="59"/>
      <c r="H158" s="59"/>
    </row>
    <row r="159" spans="1:8" ht="14.25" customHeight="1">
      <c r="C159" s="34"/>
      <c r="D159" s="35"/>
      <c r="E159" s="60"/>
      <c r="G159" s="59"/>
      <c r="H159" s="59"/>
    </row>
    <row r="160" spans="1:8" ht="14.25" customHeight="1">
      <c r="C160" s="34"/>
      <c r="D160" s="35"/>
      <c r="E160" s="60"/>
      <c r="G160" s="59"/>
      <c r="H160" s="59"/>
    </row>
    <row r="161" spans="3:8" ht="14.25" customHeight="1">
      <c r="C161" s="34"/>
      <c r="D161" s="35"/>
      <c r="E161" s="60"/>
      <c r="G161" s="59"/>
      <c r="H161" s="59"/>
    </row>
    <row r="162" spans="3:8" ht="14.25" customHeight="1">
      <c r="C162" s="34"/>
      <c r="D162" s="35"/>
      <c r="E162" s="60"/>
      <c r="G162" s="59"/>
      <c r="H162" s="59"/>
    </row>
    <row r="163" spans="3:8" ht="14.25" customHeight="1">
      <c r="C163" s="34"/>
      <c r="D163" s="35"/>
      <c r="E163" s="60"/>
      <c r="G163" s="59"/>
      <c r="H163" s="59"/>
    </row>
    <row r="164" spans="3:8" ht="14.25" customHeight="1">
      <c r="C164" s="34"/>
      <c r="D164" s="35"/>
      <c r="E164" s="60"/>
      <c r="G164" s="59"/>
      <c r="H164" s="59"/>
    </row>
    <row r="165" spans="3:8" ht="14.25" customHeight="1">
      <c r="C165" s="34"/>
      <c r="D165" s="35"/>
      <c r="E165" s="60"/>
      <c r="G165" s="59"/>
      <c r="H165" s="59"/>
    </row>
    <row r="166" spans="3:8" ht="14.25" customHeight="1">
      <c r="C166" s="34"/>
      <c r="D166" s="35"/>
      <c r="E166" s="60"/>
      <c r="G166" s="59"/>
      <c r="H166" s="59"/>
    </row>
    <row r="167" spans="3:8" ht="14.25" customHeight="1">
      <c r="C167" s="34"/>
      <c r="D167" s="35"/>
      <c r="E167" s="60"/>
      <c r="G167" s="59"/>
      <c r="H167" s="59"/>
    </row>
    <row r="168" spans="3:8" ht="14.25" customHeight="1">
      <c r="C168" s="34"/>
      <c r="D168" s="35"/>
      <c r="E168" s="60"/>
      <c r="G168" s="59"/>
      <c r="H168" s="59"/>
    </row>
    <row r="169" spans="3:8" ht="14.25" customHeight="1">
      <c r="C169" s="34"/>
      <c r="D169" s="35"/>
      <c r="E169" s="60"/>
      <c r="G169" s="59"/>
      <c r="H169" s="59"/>
    </row>
    <row r="170" spans="3:8" ht="14.25" customHeight="1">
      <c r="C170" s="34"/>
      <c r="D170" s="35"/>
      <c r="E170" s="60"/>
      <c r="G170" s="59"/>
      <c r="H170" s="59"/>
    </row>
    <row r="171" spans="3:8" ht="14.25" customHeight="1">
      <c r="C171" s="34"/>
      <c r="D171" s="35"/>
      <c r="E171" s="60"/>
      <c r="G171" s="59"/>
      <c r="H171" s="59"/>
    </row>
    <row r="172" spans="3:8" ht="14.25" customHeight="1">
      <c r="C172" s="34"/>
      <c r="D172" s="35"/>
      <c r="E172" s="60"/>
      <c r="G172" s="59"/>
      <c r="H172" s="59"/>
    </row>
    <row r="173" spans="3:8" ht="14.25" customHeight="1">
      <c r="C173" s="34"/>
      <c r="D173" s="35"/>
      <c r="E173" s="60"/>
      <c r="G173" s="59"/>
      <c r="H173" s="59"/>
    </row>
    <row r="174" spans="3:8" ht="14.25" customHeight="1">
      <c r="C174" s="34"/>
      <c r="D174" s="35"/>
      <c r="E174" s="60"/>
      <c r="G174" s="59"/>
      <c r="H174" s="59"/>
    </row>
    <row r="175" spans="3:8" ht="14.25" customHeight="1">
      <c r="C175" s="34"/>
      <c r="D175" s="35"/>
      <c r="E175" s="60"/>
      <c r="G175" s="59"/>
      <c r="H175" s="59"/>
    </row>
    <row r="176" spans="3:8" ht="14.25" customHeight="1">
      <c r="C176" s="34"/>
      <c r="D176" s="35"/>
      <c r="E176" s="60"/>
      <c r="G176" s="59"/>
      <c r="H176" s="59"/>
    </row>
    <row r="177" spans="3:8" ht="14.25" customHeight="1">
      <c r="C177" s="34"/>
      <c r="D177" s="35"/>
      <c r="E177" s="60"/>
      <c r="G177" s="59"/>
      <c r="H177" s="59"/>
    </row>
    <row r="178" spans="3:8" ht="14.25" customHeight="1">
      <c r="C178" s="34"/>
      <c r="D178" s="35"/>
      <c r="E178" s="60"/>
      <c r="G178" s="59"/>
      <c r="H178" s="59"/>
    </row>
    <row r="179" spans="3:8" ht="14.25" customHeight="1">
      <c r="C179" s="34"/>
      <c r="D179" s="35"/>
      <c r="E179" s="60"/>
      <c r="G179" s="59"/>
      <c r="H179" s="59"/>
    </row>
    <row r="180" spans="3:8" ht="14.25" customHeight="1">
      <c r="C180" s="34"/>
      <c r="D180" s="35"/>
      <c r="E180" s="60"/>
      <c r="G180" s="59"/>
      <c r="H180" s="59"/>
    </row>
    <row r="181" spans="3:8" ht="14.25" customHeight="1">
      <c r="C181" s="34"/>
      <c r="D181" s="35"/>
      <c r="E181" s="60"/>
      <c r="G181" s="59"/>
      <c r="H181" s="59"/>
    </row>
    <row r="182" spans="3:8" ht="14.25" customHeight="1">
      <c r="C182" s="34"/>
      <c r="D182" s="35"/>
      <c r="E182" s="60"/>
      <c r="G182" s="59"/>
      <c r="H182" s="59"/>
    </row>
    <row r="183" spans="3:8" ht="14.25" customHeight="1">
      <c r="C183" s="34"/>
      <c r="D183" s="35"/>
      <c r="E183" s="60"/>
      <c r="G183" s="59"/>
      <c r="H183" s="59"/>
    </row>
    <row r="184" spans="3:8" ht="14.25" customHeight="1">
      <c r="C184" s="34"/>
      <c r="D184" s="35"/>
      <c r="E184" s="60"/>
      <c r="G184" s="59"/>
      <c r="H184" s="59"/>
    </row>
    <row r="185" spans="3:8" ht="14.25" customHeight="1">
      <c r="C185" s="34"/>
      <c r="D185" s="35"/>
      <c r="E185" s="60"/>
      <c r="G185" s="59"/>
      <c r="H185" s="59"/>
    </row>
    <row r="186" spans="3:8" ht="14.25" customHeight="1">
      <c r="C186" s="34"/>
      <c r="D186" s="35"/>
      <c r="E186" s="60"/>
      <c r="G186" s="59"/>
      <c r="H186" s="59"/>
    </row>
    <row r="187" spans="3:8" ht="14.25" customHeight="1">
      <c r="C187" s="34"/>
      <c r="D187" s="35"/>
      <c r="E187" s="60"/>
      <c r="G187" s="59"/>
      <c r="H187" s="59"/>
    </row>
    <row r="188" spans="3:8" ht="14.25" customHeight="1">
      <c r="C188" s="34"/>
      <c r="D188" s="35"/>
      <c r="E188" s="60"/>
      <c r="G188" s="59"/>
      <c r="H188" s="59"/>
    </row>
    <row r="189" spans="3:8" ht="14.25" customHeight="1">
      <c r="C189" s="34"/>
      <c r="D189" s="35"/>
      <c r="E189" s="60"/>
      <c r="G189" s="59"/>
      <c r="H189" s="59"/>
    </row>
    <row r="190" spans="3:8" ht="14.25" customHeight="1">
      <c r="C190" s="34"/>
      <c r="D190" s="35"/>
      <c r="E190" s="60"/>
      <c r="G190" s="59"/>
      <c r="H190" s="59"/>
    </row>
    <row r="191" spans="3:8" ht="14.25" customHeight="1">
      <c r="C191" s="34"/>
      <c r="D191" s="35"/>
      <c r="E191" s="60"/>
      <c r="G191" s="59"/>
      <c r="H191" s="59"/>
    </row>
    <row r="192" spans="3:8" ht="14.25" customHeight="1">
      <c r="C192" s="34"/>
      <c r="D192" s="35"/>
      <c r="E192" s="60"/>
      <c r="G192" s="59"/>
      <c r="H192" s="59"/>
    </row>
    <row r="193" spans="3:8" ht="14.25" customHeight="1">
      <c r="C193" s="34"/>
      <c r="D193" s="35"/>
      <c r="E193" s="60"/>
      <c r="G193" s="59"/>
      <c r="H193" s="59"/>
    </row>
    <row r="194" spans="3:8" ht="14.25" customHeight="1">
      <c r="C194" s="34"/>
      <c r="D194" s="35"/>
      <c r="E194" s="60"/>
      <c r="G194" s="59"/>
      <c r="H194" s="59"/>
    </row>
    <row r="195" spans="3:8" ht="14.25" customHeight="1">
      <c r="C195" s="34"/>
      <c r="D195" s="35"/>
      <c r="E195" s="60"/>
      <c r="G195" s="59"/>
      <c r="H195" s="59"/>
    </row>
    <row r="196" spans="3:8" ht="14.25" customHeight="1">
      <c r="C196" s="34"/>
      <c r="D196" s="35"/>
      <c r="E196" s="60"/>
      <c r="G196" s="59"/>
      <c r="H196" s="59"/>
    </row>
    <row r="197" spans="3:8" ht="14.25" customHeight="1">
      <c r="C197" s="34"/>
      <c r="D197" s="35"/>
      <c r="E197" s="60"/>
      <c r="G197" s="59"/>
      <c r="H197" s="59"/>
    </row>
    <row r="198" spans="3:8" ht="14.25" customHeight="1">
      <c r="C198" s="34"/>
      <c r="D198" s="35"/>
      <c r="E198" s="60"/>
      <c r="G198" s="59"/>
      <c r="H198" s="59"/>
    </row>
    <row r="199" spans="3:8" ht="14.25" customHeight="1">
      <c r="C199" s="34"/>
      <c r="D199" s="35"/>
      <c r="E199" s="60"/>
      <c r="G199" s="59"/>
      <c r="H199" s="59"/>
    </row>
    <row r="200" spans="3:8" ht="14.25" customHeight="1">
      <c r="C200" s="34"/>
      <c r="D200" s="35"/>
      <c r="E200" s="60"/>
      <c r="G200" s="59"/>
      <c r="H200" s="59"/>
    </row>
    <row r="201" spans="3:8" ht="14.25" customHeight="1">
      <c r="C201" s="34"/>
      <c r="D201" s="35"/>
      <c r="E201" s="60"/>
      <c r="G201" s="59"/>
      <c r="H201" s="59"/>
    </row>
    <row r="202" spans="3:8" ht="14.25" customHeight="1">
      <c r="C202" s="34"/>
      <c r="D202" s="35"/>
      <c r="E202" s="60"/>
      <c r="G202" s="59"/>
      <c r="H202" s="59"/>
    </row>
    <row r="203" spans="3:8" ht="14.25" customHeight="1">
      <c r="C203" s="34"/>
      <c r="D203" s="35"/>
      <c r="E203" s="60"/>
      <c r="G203" s="59"/>
      <c r="H203" s="59"/>
    </row>
    <row r="204" spans="3:8" ht="14.25" customHeight="1">
      <c r="C204" s="34"/>
      <c r="D204" s="35"/>
      <c r="E204" s="60"/>
      <c r="G204" s="59"/>
      <c r="H204" s="59"/>
    </row>
    <row r="205" spans="3:8" ht="14.25" customHeight="1">
      <c r="C205" s="34"/>
      <c r="D205" s="35"/>
      <c r="E205" s="60"/>
      <c r="G205" s="59"/>
      <c r="H205" s="59"/>
    </row>
    <row r="206" spans="3:8" ht="14.25" customHeight="1">
      <c r="C206" s="34"/>
      <c r="D206" s="35"/>
      <c r="E206" s="60"/>
      <c r="G206" s="59"/>
      <c r="H206" s="59"/>
    </row>
    <row r="207" spans="3:8" ht="14.25" customHeight="1">
      <c r="C207" s="34"/>
      <c r="D207" s="35"/>
      <c r="E207" s="60"/>
      <c r="G207" s="59"/>
      <c r="H207" s="59"/>
    </row>
    <row r="208" spans="3:8" ht="14.25" customHeight="1">
      <c r="C208" s="34"/>
      <c r="D208" s="35"/>
      <c r="E208" s="60"/>
      <c r="G208" s="59"/>
      <c r="H208" s="59"/>
    </row>
    <row r="209" spans="3:8" ht="14.25" customHeight="1">
      <c r="C209" s="34"/>
      <c r="D209" s="35"/>
      <c r="E209" s="60"/>
      <c r="G209" s="59"/>
      <c r="H209" s="59"/>
    </row>
    <row r="210" spans="3:8" ht="14.25" customHeight="1">
      <c r="C210" s="34"/>
      <c r="D210" s="35"/>
      <c r="E210" s="60"/>
      <c r="G210" s="59"/>
      <c r="H210" s="59"/>
    </row>
    <row r="211" spans="3:8" ht="14.25" customHeight="1">
      <c r="C211" s="34"/>
      <c r="D211" s="35"/>
      <c r="E211" s="60"/>
      <c r="G211" s="59"/>
      <c r="H211" s="59"/>
    </row>
    <row r="212" spans="3:8" ht="14.25" customHeight="1">
      <c r="C212" s="34"/>
      <c r="D212" s="35"/>
      <c r="E212" s="60"/>
      <c r="G212" s="59"/>
      <c r="H212" s="59"/>
    </row>
    <row r="213" spans="3:8" ht="14.25" customHeight="1">
      <c r="C213" s="34"/>
      <c r="D213" s="35"/>
      <c r="E213" s="60"/>
      <c r="G213" s="59"/>
      <c r="H213" s="59"/>
    </row>
    <row r="214" spans="3:8" ht="14.25" customHeight="1">
      <c r="C214" s="34"/>
      <c r="D214" s="35"/>
      <c r="E214" s="60"/>
      <c r="G214" s="59"/>
      <c r="H214" s="59"/>
    </row>
    <row r="215" spans="3:8" ht="14.25" customHeight="1">
      <c r="C215" s="34"/>
      <c r="D215" s="35"/>
      <c r="E215" s="60"/>
      <c r="G215" s="59"/>
      <c r="H215" s="59"/>
    </row>
    <row r="216" spans="3:8" ht="14.25" customHeight="1">
      <c r="C216" s="34"/>
      <c r="D216" s="35"/>
      <c r="E216" s="60"/>
      <c r="G216" s="59"/>
      <c r="H216" s="59"/>
    </row>
    <row r="217" spans="3:8" ht="14.25" customHeight="1">
      <c r="C217" s="34"/>
      <c r="D217" s="35"/>
      <c r="E217" s="60"/>
      <c r="G217" s="59"/>
      <c r="H217" s="59"/>
    </row>
    <row r="218" spans="3:8" ht="14.25" customHeight="1">
      <c r="C218" s="34"/>
      <c r="D218" s="35"/>
      <c r="E218" s="60"/>
      <c r="G218" s="59"/>
      <c r="H218" s="59"/>
    </row>
    <row r="219" spans="3:8" ht="14.25" customHeight="1">
      <c r="C219" s="34"/>
      <c r="D219" s="35"/>
      <c r="E219" s="60"/>
      <c r="G219" s="59"/>
      <c r="H219" s="59"/>
    </row>
    <row r="220" spans="3:8" ht="14.25" customHeight="1">
      <c r="C220" s="34"/>
      <c r="D220" s="35"/>
      <c r="E220" s="60"/>
      <c r="G220" s="59"/>
      <c r="H220" s="59"/>
    </row>
    <row r="221" spans="3:8" ht="15.75" customHeight="1"/>
    <row r="222" spans="3:8" ht="15.75" customHeight="1"/>
    <row r="223" spans="3:8" ht="15.75" customHeight="1"/>
    <row r="224" spans="3: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H148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zoomScale="85" zoomScaleNormal="85" workbookViewId="0">
      <selection activeCell="D49" sqref="D49"/>
    </sheetView>
  </sheetViews>
  <sheetFormatPr defaultColWidth="14.44140625" defaultRowHeight="15" customHeight="1"/>
  <cols>
    <col min="1" max="1" width="11.33203125" customWidth="1"/>
    <col min="2" max="2" width="45.6640625" customWidth="1"/>
    <col min="3" max="3" width="19" customWidth="1"/>
    <col min="4" max="4" width="17.33203125" customWidth="1"/>
    <col min="5" max="5" width="11.33203125" customWidth="1"/>
    <col min="6" max="6" width="55" customWidth="1"/>
    <col min="7" max="8" width="25.6640625" customWidth="1"/>
    <col min="9" max="9" width="59.6640625" customWidth="1"/>
    <col min="10" max="26" width="11.33203125" customWidth="1"/>
  </cols>
  <sheetData>
    <row r="1" spans="1:26" ht="14.2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</row>
    <row r="2" spans="1:26" ht="14.25" customHeight="1">
      <c r="A2" s="39">
        <v>44896</v>
      </c>
      <c r="B2" s="6" t="s">
        <v>83</v>
      </c>
      <c r="C2" s="39">
        <v>44896</v>
      </c>
      <c r="D2" s="6">
        <v>108</v>
      </c>
      <c r="E2" s="6"/>
      <c r="F2" s="6" t="s">
        <v>84</v>
      </c>
      <c r="G2" s="6" t="s">
        <v>43</v>
      </c>
      <c r="H2" s="6" t="s">
        <v>44</v>
      </c>
      <c r="I2" s="1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>
      <c r="A3" s="36">
        <v>44896</v>
      </c>
      <c r="B3" s="8" t="s">
        <v>85</v>
      </c>
      <c r="C3" s="36">
        <v>44896</v>
      </c>
      <c r="D3" s="8">
        <v>568.6</v>
      </c>
      <c r="E3" s="8"/>
      <c r="F3" s="8" t="s">
        <v>86</v>
      </c>
      <c r="G3" s="8" t="s">
        <v>38</v>
      </c>
      <c r="H3" s="8"/>
      <c r="I3" s="1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>
      <c r="A4" s="36">
        <v>44896</v>
      </c>
      <c r="B4" s="8" t="s">
        <v>87</v>
      </c>
      <c r="C4" s="36">
        <v>44896</v>
      </c>
      <c r="D4" s="8">
        <v>158.63999999999999</v>
      </c>
      <c r="E4" s="8"/>
      <c r="F4" s="8" t="s">
        <v>88</v>
      </c>
      <c r="G4" s="8" t="s">
        <v>38</v>
      </c>
      <c r="H4" s="8"/>
      <c r="I4" s="1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4.25" customHeight="1">
      <c r="A5" s="36">
        <v>44896</v>
      </c>
      <c r="B5" s="8" t="s">
        <v>89</v>
      </c>
      <c r="C5" s="36">
        <v>44896</v>
      </c>
      <c r="D5" s="8">
        <v>847.4</v>
      </c>
      <c r="E5" s="8"/>
      <c r="F5" s="8" t="s">
        <v>90</v>
      </c>
      <c r="G5" s="8" t="s">
        <v>38</v>
      </c>
      <c r="H5" s="8"/>
    </row>
    <row r="6" spans="1:26" ht="14.25" customHeight="1">
      <c r="A6" s="36">
        <v>44896</v>
      </c>
      <c r="B6" s="8" t="s">
        <v>91</v>
      </c>
      <c r="C6" s="36">
        <v>44896</v>
      </c>
      <c r="D6" s="8">
        <v>488.96</v>
      </c>
      <c r="E6" s="8"/>
      <c r="F6" s="8" t="s">
        <v>92</v>
      </c>
      <c r="G6" s="8" t="s">
        <v>38</v>
      </c>
      <c r="H6" s="8"/>
      <c r="I6" s="1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4.25" customHeight="1">
      <c r="A7" s="36">
        <v>44897</v>
      </c>
      <c r="B7" s="8" t="s">
        <v>93</v>
      </c>
      <c r="C7" s="36">
        <v>44900</v>
      </c>
      <c r="D7" s="8">
        <v>1200</v>
      </c>
      <c r="E7" s="8"/>
      <c r="F7" s="8" t="s">
        <v>94</v>
      </c>
      <c r="G7" s="8" t="s">
        <v>47</v>
      </c>
      <c r="H7" s="8"/>
      <c r="I7" s="1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 customHeight="1">
      <c r="A8" s="42">
        <v>44903</v>
      </c>
      <c r="B8" s="4" t="s">
        <v>22</v>
      </c>
      <c r="C8" s="42">
        <v>44903</v>
      </c>
      <c r="D8" s="4"/>
      <c r="E8" s="4">
        <v>8379</v>
      </c>
      <c r="F8" s="4" t="s">
        <v>95</v>
      </c>
      <c r="G8" s="4" t="s">
        <v>21</v>
      </c>
      <c r="H8" s="4" t="s">
        <v>22</v>
      </c>
    </row>
    <row r="9" spans="1:26" ht="14.25" customHeight="1">
      <c r="A9" s="39">
        <v>44904</v>
      </c>
      <c r="B9" s="6" t="s">
        <v>96</v>
      </c>
      <c r="C9" s="39">
        <v>44906</v>
      </c>
      <c r="D9" s="6">
        <v>29.8</v>
      </c>
      <c r="E9" s="6"/>
      <c r="F9" s="6" t="s">
        <v>97</v>
      </c>
      <c r="G9" s="6" t="s">
        <v>34</v>
      </c>
      <c r="H9" s="6"/>
    </row>
    <row r="10" spans="1:26" ht="14.25" customHeight="1">
      <c r="A10" s="39">
        <v>44907</v>
      </c>
      <c r="B10" s="6" t="s">
        <v>98</v>
      </c>
      <c r="C10" s="39">
        <v>44907</v>
      </c>
      <c r="D10" s="6">
        <v>31.9</v>
      </c>
      <c r="E10" s="6"/>
      <c r="F10" s="6" t="s">
        <v>99</v>
      </c>
      <c r="G10" s="6" t="s">
        <v>34</v>
      </c>
      <c r="H10" s="6"/>
    </row>
    <row r="11" spans="1:26" ht="14.25" customHeight="1">
      <c r="A11" s="39">
        <v>44907</v>
      </c>
      <c r="B11" s="6" t="s">
        <v>13</v>
      </c>
      <c r="C11" s="39">
        <v>44907</v>
      </c>
      <c r="D11" s="6">
        <v>60</v>
      </c>
      <c r="E11" s="6"/>
      <c r="F11" s="6" t="s">
        <v>100</v>
      </c>
      <c r="G11" s="6" t="s">
        <v>13</v>
      </c>
      <c r="H11" s="6" t="s">
        <v>13</v>
      </c>
      <c r="I11" s="20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4.25" customHeight="1">
      <c r="A12" s="62">
        <v>44911</v>
      </c>
      <c r="B12" s="41" t="s">
        <v>51</v>
      </c>
      <c r="C12" s="62">
        <v>44911</v>
      </c>
      <c r="D12" s="41">
        <v>16601</v>
      </c>
      <c r="E12" s="41"/>
      <c r="F12" s="41" t="s">
        <v>103</v>
      </c>
      <c r="G12" s="41" t="s">
        <v>53</v>
      </c>
      <c r="H12" s="41"/>
      <c r="I12" s="84"/>
    </row>
    <row r="13" spans="1:26" ht="14.25" customHeight="1">
      <c r="A13" s="61">
        <v>44911</v>
      </c>
      <c r="B13" s="4" t="s">
        <v>104</v>
      </c>
      <c r="C13" s="61">
        <v>44911</v>
      </c>
      <c r="D13" s="4"/>
      <c r="E13" s="4">
        <v>24480</v>
      </c>
      <c r="F13" s="4" t="s">
        <v>105</v>
      </c>
      <c r="G13" s="4" t="s">
        <v>21</v>
      </c>
      <c r="H13" s="4" t="s">
        <v>106</v>
      </c>
      <c r="I13" s="1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4.25" customHeight="1">
      <c r="A14" s="39">
        <v>44910</v>
      </c>
      <c r="B14" s="6" t="s">
        <v>101</v>
      </c>
      <c r="C14" s="39">
        <v>44912</v>
      </c>
      <c r="D14" s="6">
        <v>1.2</v>
      </c>
      <c r="E14" s="6"/>
      <c r="F14" s="6" t="s">
        <v>102</v>
      </c>
      <c r="G14" s="6" t="s">
        <v>34</v>
      </c>
      <c r="H14" s="6"/>
      <c r="I14" s="8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4.25" customHeight="1">
      <c r="A15" s="61">
        <v>44914</v>
      </c>
      <c r="B15" s="4" t="s">
        <v>107</v>
      </c>
      <c r="C15" s="61">
        <v>44914</v>
      </c>
      <c r="D15" s="4"/>
      <c r="E15" s="4">
        <v>11340</v>
      </c>
      <c r="F15" s="4" t="s">
        <v>108</v>
      </c>
      <c r="G15" s="4" t="s">
        <v>21</v>
      </c>
      <c r="H15" s="4" t="s">
        <v>107</v>
      </c>
      <c r="I15" s="1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4.25" customHeight="1">
      <c r="A16" s="62">
        <v>44916</v>
      </c>
      <c r="B16" s="41" t="s">
        <v>109</v>
      </c>
      <c r="C16" s="62">
        <v>44916</v>
      </c>
      <c r="D16" s="41">
        <v>2762</v>
      </c>
      <c r="E16" s="41"/>
      <c r="F16" s="41" t="s">
        <v>110</v>
      </c>
      <c r="G16" s="41" t="s">
        <v>111</v>
      </c>
      <c r="H16" s="41"/>
      <c r="I16" s="1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customHeight="1">
      <c r="A17" s="79">
        <v>44916</v>
      </c>
      <c r="B17" s="4" t="s">
        <v>22</v>
      </c>
      <c r="C17" s="79">
        <v>44916</v>
      </c>
      <c r="D17" s="4"/>
      <c r="E17" s="4">
        <v>14520</v>
      </c>
      <c r="F17" s="4" t="s">
        <v>150</v>
      </c>
      <c r="G17" s="4" t="s">
        <v>21</v>
      </c>
      <c r="H17" s="4" t="s">
        <v>22</v>
      </c>
      <c r="I17" s="1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customHeight="1">
      <c r="A18" s="79">
        <v>44916</v>
      </c>
      <c r="B18" s="4" t="s">
        <v>22</v>
      </c>
      <c r="C18" s="79">
        <v>44916</v>
      </c>
      <c r="D18" s="4"/>
      <c r="E18" s="4">
        <v>13728</v>
      </c>
      <c r="F18" s="4" t="s">
        <v>151</v>
      </c>
      <c r="G18" s="4" t="s">
        <v>21</v>
      </c>
      <c r="H18" s="4" t="s">
        <v>22</v>
      </c>
      <c r="I18" s="20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4.25" customHeight="1">
      <c r="A19" s="80">
        <v>44916</v>
      </c>
      <c r="B19" s="41" t="s">
        <v>149</v>
      </c>
      <c r="C19" s="80">
        <v>44917</v>
      </c>
      <c r="D19" s="41">
        <v>601</v>
      </c>
      <c r="E19" s="41"/>
      <c r="F19" s="41" t="s">
        <v>149</v>
      </c>
      <c r="G19" s="41" t="s">
        <v>111</v>
      </c>
      <c r="H19" s="41"/>
      <c r="I19" s="20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4.25" customHeight="1">
      <c r="A20" s="81">
        <v>44918</v>
      </c>
      <c r="B20" s="8" t="s">
        <v>152</v>
      </c>
      <c r="C20" s="81">
        <v>44922</v>
      </c>
      <c r="D20" s="8">
        <v>4643.1499999999996</v>
      </c>
      <c r="E20" s="8"/>
      <c r="F20" s="8" t="s">
        <v>162</v>
      </c>
      <c r="G20" s="8" t="s">
        <v>28</v>
      </c>
      <c r="H20" s="8"/>
      <c r="I20" s="20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4.25" customHeight="1">
      <c r="A21" s="81">
        <v>44918</v>
      </c>
      <c r="B21" s="8" t="s">
        <v>153</v>
      </c>
      <c r="C21" s="81">
        <v>44922</v>
      </c>
      <c r="D21" s="8">
        <v>5376.21</v>
      </c>
      <c r="E21" s="8"/>
      <c r="F21" s="8" t="s">
        <v>163</v>
      </c>
      <c r="G21" s="8" t="s">
        <v>28</v>
      </c>
      <c r="H21" s="8"/>
    </row>
    <row r="22" spans="1:26" ht="14.25" customHeight="1">
      <c r="A22" s="81">
        <v>44918</v>
      </c>
      <c r="B22" s="8" t="s">
        <v>154</v>
      </c>
      <c r="C22" s="81">
        <v>44922</v>
      </c>
      <c r="D22" s="8">
        <v>3120.74</v>
      </c>
      <c r="E22" s="8"/>
      <c r="F22" s="8" t="s">
        <v>164</v>
      </c>
      <c r="G22" s="8" t="s">
        <v>28</v>
      </c>
      <c r="H22" s="8"/>
      <c r="I22" s="1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>
      <c r="A23" s="81">
        <v>44918</v>
      </c>
      <c r="B23" s="8" t="s">
        <v>155</v>
      </c>
      <c r="C23" s="81">
        <v>44922</v>
      </c>
      <c r="D23" s="8">
        <v>3475.97</v>
      </c>
      <c r="E23" s="8"/>
      <c r="F23" s="8" t="s">
        <v>165</v>
      </c>
      <c r="G23" s="8" t="s">
        <v>28</v>
      </c>
      <c r="H23" s="8"/>
      <c r="I23" s="1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.25" customHeight="1">
      <c r="A24" s="81">
        <v>44918</v>
      </c>
      <c r="B24" s="8" t="s">
        <v>156</v>
      </c>
      <c r="C24" s="81">
        <v>44922</v>
      </c>
      <c r="D24" s="8">
        <v>3434.23</v>
      </c>
      <c r="E24" s="8"/>
      <c r="F24" s="8" t="s">
        <v>166</v>
      </c>
      <c r="G24" s="8" t="s">
        <v>28</v>
      </c>
      <c r="H24" s="8"/>
    </row>
    <row r="25" spans="1:26" ht="14.25" customHeight="1">
      <c r="A25" s="81">
        <v>44918</v>
      </c>
      <c r="B25" s="8" t="s">
        <v>67</v>
      </c>
      <c r="C25" s="81">
        <v>44922</v>
      </c>
      <c r="D25" s="8">
        <v>5215.93</v>
      </c>
      <c r="E25" s="8"/>
      <c r="F25" s="8" t="s">
        <v>68</v>
      </c>
      <c r="G25" s="8" t="s">
        <v>28</v>
      </c>
      <c r="H25" s="8"/>
      <c r="I25" s="1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.25" customHeight="1">
      <c r="A26" s="81">
        <v>44918</v>
      </c>
      <c r="B26" s="8" t="s">
        <v>36</v>
      </c>
      <c r="C26" s="81">
        <v>44922</v>
      </c>
      <c r="D26" s="8">
        <v>4958.63</v>
      </c>
      <c r="E26" s="8"/>
      <c r="F26" s="8" t="s">
        <v>73</v>
      </c>
      <c r="G26" s="8" t="s">
        <v>28</v>
      </c>
      <c r="H26" s="8"/>
      <c r="I26" s="20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4.25" customHeight="1">
      <c r="A27" s="81">
        <v>44918</v>
      </c>
      <c r="B27" s="8" t="s">
        <v>157</v>
      </c>
      <c r="C27" s="81">
        <v>44922</v>
      </c>
      <c r="D27" s="8">
        <v>5599.43</v>
      </c>
      <c r="E27" s="8"/>
      <c r="F27" s="8" t="s">
        <v>167</v>
      </c>
      <c r="G27" s="8" t="s">
        <v>28</v>
      </c>
      <c r="H27" s="8"/>
      <c r="I27" s="1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.25" customHeight="1">
      <c r="A28" s="81">
        <v>44918</v>
      </c>
      <c r="B28" s="8" t="s">
        <v>71</v>
      </c>
      <c r="C28" s="81">
        <v>44922</v>
      </c>
      <c r="D28" s="8">
        <v>4376.84</v>
      </c>
      <c r="E28" s="8"/>
      <c r="F28" s="8" t="s">
        <v>72</v>
      </c>
      <c r="G28" s="8" t="s">
        <v>28</v>
      </c>
      <c r="H28" s="8"/>
      <c r="I28" s="1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.25" customHeight="1">
      <c r="A29" s="81">
        <v>44918</v>
      </c>
      <c r="B29" s="8" t="s">
        <v>69</v>
      </c>
      <c r="C29" s="81">
        <v>44922</v>
      </c>
      <c r="D29" s="8">
        <v>5741.84</v>
      </c>
      <c r="E29" s="8"/>
      <c r="F29" s="8" t="s">
        <v>70</v>
      </c>
      <c r="G29" s="8" t="s">
        <v>28</v>
      </c>
      <c r="H29" s="8"/>
      <c r="I29" s="1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.25" customHeight="1">
      <c r="A30" s="81">
        <v>44918</v>
      </c>
      <c r="B30" s="8" t="s">
        <v>77</v>
      </c>
      <c r="C30" s="81">
        <v>44922</v>
      </c>
      <c r="D30" s="8">
        <v>5404.68</v>
      </c>
      <c r="E30" s="8"/>
      <c r="F30" s="8" t="s">
        <v>78</v>
      </c>
      <c r="G30" s="8" t="s">
        <v>28</v>
      </c>
      <c r="H30" s="8"/>
      <c r="I30" s="1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.25" customHeight="1">
      <c r="A31" s="81">
        <v>44918</v>
      </c>
      <c r="B31" s="8" t="s">
        <v>81</v>
      </c>
      <c r="C31" s="81">
        <v>44922</v>
      </c>
      <c r="D31" s="8">
        <v>5789.23</v>
      </c>
      <c r="E31" s="8"/>
      <c r="F31" s="8" t="s">
        <v>82</v>
      </c>
      <c r="G31" s="8" t="s">
        <v>28</v>
      </c>
      <c r="H31" s="8"/>
      <c r="I31" s="20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4.25" customHeight="1">
      <c r="A32" s="81">
        <v>44918</v>
      </c>
      <c r="B32" s="8" t="s">
        <v>79</v>
      </c>
      <c r="C32" s="81">
        <v>44922</v>
      </c>
      <c r="D32" s="8">
        <v>4496.84</v>
      </c>
      <c r="E32" s="8"/>
      <c r="F32" s="8" t="s">
        <v>80</v>
      </c>
      <c r="G32" s="8" t="s">
        <v>28</v>
      </c>
      <c r="H32" s="8"/>
      <c r="I32" s="1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3.8" customHeight="1">
      <c r="A33" s="82">
        <v>44922</v>
      </c>
      <c r="B33" s="6" t="s">
        <v>54</v>
      </c>
      <c r="C33" s="82">
        <v>44922</v>
      </c>
      <c r="D33" s="6">
        <v>38.54</v>
      </c>
      <c r="E33" s="6"/>
      <c r="F33" s="6" t="s">
        <v>158</v>
      </c>
      <c r="G33" s="6" t="s">
        <v>56</v>
      </c>
      <c r="H33" s="6"/>
      <c r="I33" s="20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4.25" customHeight="1">
      <c r="A34" s="81">
        <v>44922</v>
      </c>
      <c r="B34" s="8" t="s">
        <v>159</v>
      </c>
      <c r="C34" s="81">
        <v>44923</v>
      </c>
      <c r="D34" s="8">
        <v>4374.72</v>
      </c>
      <c r="E34" s="8"/>
      <c r="F34" s="8" t="s">
        <v>168</v>
      </c>
      <c r="G34" s="8" t="s">
        <v>28</v>
      </c>
      <c r="H34" s="8"/>
    </row>
    <row r="35" spans="1:26" ht="14.25" customHeight="1">
      <c r="A35" s="79">
        <v>44923</v>
      </c>
      <c r="B35" s="4" t="s">
        <v>160</v>
      </c>
      <c r="C35" s="79">
        <v>44923</v>
      </c>
      <c r="D35" s="4"/>
      <c r="E35" s="4">
        <v>4758</v>
      </c>
      <c r="F35" s="4" t="s">
        <v>161</v>
      </c>
      <c r="G35" s="4" t="s">
        <v>21</v>
      </c>
      <c r="H35" s="4" t="s">
        <v>160</v>
      </c>
    </row>
    <row r="36" spans="1:26" ht="14.25" customHeight="1">
      <c r="A36" s="79">
        <v>44924</v>
      </c>
      <c r="B36" s="4" t="s">
        <v>22</v>
      </c>
      <c r="C36" s="79">
        <v>44924</v>
      </c>
      <c r="D36" s="4"/>
      <c r="E36" s="4">
        <v>11520</v>
      </c>
      <c r="F36" s="4" t="s">
        <v>171</v>
      </c>
      <c r="G36" s="4" t="s">
        <v>21</v>
      </c>
      <c r="H36" s="4" t="s">
        <v>22</v>
      </c>
    </row>
    <row r="37" spans="1:26" ht="14.25" customHeight="1">
      <c r="A37" s="79">
        <v>44924</v>
      </c>
      <c r="B37" s="4" t="s">
        <v>22</v>
      </c>
      <c r="C37" s="79">
        <v>44924</v>
      </c>
      <c r="D37" s="4"/>
      <c r="E37" s="4">
        <v>441</v>
      </c>
      <c r="F37" s="4" t="s">
        <v>172</v>
      </c>
      <c r="G37" s="4" t="s">
        <v>21</v>
      </c>
      <c r="H37" s="4" t="s">
        <v>22</v>
      </c>
    </row>
    <row r="38" spans="1:26" ht="14.25" customHeight="1">
      <c r="A38" s="81">
        <v>44924</v>
      </c>
      <c r="B38" s="8" t="s">
        <v>85</v>
      </c>
      <c r="C38" s="81">
        <v>44925</v>
      </c>
      <c r="D38" s="8">
        <v>615.46</v>
      </c>
      <c r="E38" s="8"/>
      <c r="F38" s="8" t="s">
        <v>173</v>
      </c>
      <c r="G38" s="8" t="s">
        <v>38</v>
      </c>
      <c r="H38" s="8"/>
    </row>
    <row r="39" spans="1:26" ht="14.25" customHeight="1">
      <c r="A39" s="81">
        <v>44924</v>
      </c>
      <c r="B39" s="8" t="s">
        <v>169</v>
      </c>
      <c r="C39" s="81">
        <v>44925</v>
      </c>
      <c r="D39" s="8">
        <v>355.6</v>
      </c>
      <c r="E39" s="8"/>
      <c r="F39" s="8" t="s">
        <v>174</v>
      </c>
      <c r="G39" s="8" t="s">
        <v>38</v>
      </c>
      <c r="H39" s="8"/>
    </row>
    <row r="40" spans="1:26" ht="14.25" customHeight="1">
      <c r="A40" s="81">
        <v>44924</v>
      </c>
      <c r="B40" s="8" t="s">
        <v>170</v>
      </c>
      <c r="C40" s="81">
        <v>44925</v>
      </c>
      <c r="D40" s="8">
        <v>557.95000000000005</v>
      </c>
      <c r="E40" s="8"/>
      <c r="F40" s="8" t="s">
        <v>175</v>
      </c>
      <c r="G40" s="8" t="s">
        <v>38</v>
      </c>
      <c r="H40" s="8"/>
    </row>
    <row r="41" spans="1:26" ht="14.25" customHeight="1">
      <c r="A41" s="81">
        <v>44924</v>
      </c>
      <c r="B41" s="8" t="s">
        <v>87</v>
      </c>
      <c r="C41" s="81">
        <v>44925</v>
      </c>
      <c r="D41" s="8">
        <v>158.63999999999999</v>
      </c>
      <c r="E41" s="8"/>
      <c r="F41" s="8" t="s">
        <v>176</v>
      </c>
      <c r="G41" s="8" t="s">
        <v>38</v>
      </c>
      <c r="H41" s="8"/>
    </row>
    <row r="42" spans="1:26" ht="14.25" customHeight="1">
      <c r="A42" s="81">
        <v>44924</v>
      </c>
      <c r="B42" s="8" t="s">
        <v>89</v>
      </c>
      <c r="C42" s="81">
        <v>44925</v>
      </c>
      <c r="D42" s="8">
        <v>981.2</v>
      </c>
      <c r="E42" s="8"/>
      <c r="F42" s="8" t="s">
        <v>177</v>
      </c>
      <c r="G42" s="8" t="s">
        <v>38</v>
      </c>
      <c r="H42" s="8"/>
    </row>
    <row r="43" spans="1:26" ht="14.4">
      <c r="A43" s="81">
        <v>44924</v>
      </c>
      <c r="B43" s="8" t="s">
        <v>91</v>
      </c>
      <c r="C43" s="81">
        <v>44925</v>
      </c>
      <c r="D43" s="8">
        <v>418.88</v>
      </c>
      <c r="E43" s="8"/>
      <c r="F43" s="8" t="s">
        <v>178</v>
      </c>
      <c r="G43" s="8" t="s">
        <v>38</v>
      </c>
      <c r="H43" s="8"/>
    </row>
    <row r="44" spans="1:26" ht="14.25" customHeight="1">
      <c r="A44" s="83">
        <v>44925</v>
      </c>
      <c r="B44" s="68" t="s">
        <v>179</v>
      </c>
      <c r="C44" s="83">
        <v>44925</v>
      </c>
      <c r="D44" s="68">
        <v>9000</v>
      </c>
      <c r="E44" s="68"/>
      <c r="F44" s="68" t="s">
        <v>184</v>
      </c>
      <c r="G44" s="68" t="s">
        <v>120</v>
      </c>
      <c r="H44" s="68"/>
    </row>
    <row r="45" spans="1:26" ht="14.25" customHeight="1">
      <c r="A45" s="82">
        <v>44925</v>
      </c>
      <c r="B45" s="6" t="s">
        <v>180</v>
      </c>
      <c r="C45" s="82">
        <v>44925</v>
      </c>
      <c r="D45" s="6">
        <v>1100</v>
      </c>
      <c r="E45" s="6"/>
      <c r="F45" s="6" t="s">
        <v>185</v>
      </c>
      <c r="G45" s="6" t="s">
        <v>34</v>
      </c>
      <c r="H45" s="6"/>
    </row>
    <row r="46" spans="1:26" ht="14.25" customHeight="1">
      <c r="A46" s="79">
        <v>44925</v>
      </c>
      <c r="B46" s="4" t="s">
        <v>181</v>
      </c>
      <c r="C46" s="79">
        <v>44925</v>
      </c>
      <c r="D46" s="4"/>
      <c r="E46" s="4">
        <v>3000</v>
      </c>
      <c r="F46" s="4" t="s">
        <v>186</v>
      </c>
      <c r="G46" s="4" t="s">
        <v>10</v>
      </c>
      <c r="H46" s="4"/>
    </row>
    <row r="47" spans="1:26" ht="14.25" customHeight="1">
      <c r="A47" s="79">
        <v>44925</v>
      </c>
      <c r="B47" s="4" t="s">
        <v>182</v>
      </c>
      <c r="C47" s="79">
        <v>44925</v>
      </c>
      <c r="D47" s="4"/>
      <c r="E47" s="4">
        <v>13680</v>
      </c>
      <c r="F47" s="4" t="s">
        <v>187</v>
      </c>
      <c r="G47" s="4" t="s">
        <v>21</v>
      </c>
      <c r="H47" s="4"/>
    </row>
    <row r="48" spans="1:26" ht="14.25" customHeight="1">
      <c r="A48" s="79">
        <v>44925</v>
      </c>
      <c r="B48" s="4" t="s">
        <v>183</v>
      </c>
      <c r="C48" s="79">
        <v>44925</v>
      </c>
      <c r="D48" s="4">
        <v>3000</v>
      </c>
      <c r="E48" s="4"/>
      <c r="F48" s="4" t="s">
        <v>188</v>
      </c>
      <c r="G48" s="4" t="s">
        <v>10</v>
      </c>
      <c r="H48" s="4"/>
    </row>
    <row r="49" spans="1:26" ht="14.25" customHeight="1">
      <c r="A49" s="86"/>
    </row>
    <row r="50" spans="1:26" ht="14.25" customHeight="1"/>
    <row r="51" spans="1:26" ht="14.25" customHeight="1"/>
    <row r="52" spans="1:26" ht="14.25" customHeight="1"/>
    <row r="53" spans="1:26" ht="14.25" customHeight="1"/>
    <row r="54" spans="1:26" ht="14.25" customHeight="1"/>
    <row r="55" spans="1:26" ht="14.25" customHeight="1"/>
    <row r="56" spans="1:26" ht="14.25" customHeight="1"/>
    <row r="57" spans="1:26" ht="14.25" customHeight="1"/>
    <row r="58" spans="1:26" ht="14.25" customHeight="1"/>
    <row r="59" spans="1:26" ht="14.25" customHeight="1"/>
    <row r="60" spans="1:26" ht="14.25" customHeight="1"/>
    <row r="61" spans="1:26" ht="14.25" customHeight="1"/>
    <row r="62" spans="1:26" ht="14.25" customHeight="1"/>
    <row r="63" spans="1:26" ht="14.25" customHeight="1"/>
    <row r="64" spans="1:26" ht="14.25" customHeight="1">
      <c r="I64" s="20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>
      <c r="A65" s="48"/>
      <c r="B65" s="43"/>
      <c r="C65" s="28"/>
      <c r="D65" s="29"/>
      <c r="F65" s="16"/>
      <c r="G65" s="7"/>
      <c r="H65" s="16"/>
      <c r="I65" s="1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>
      <c r="C66" s="11"/>
      <c r="D66" s="12"/>
      <c r="F66" s="20"/>
      <c r="H66" s="20"/>
      <c r="I66" s="20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>
      <c r="C67" s="11"/>
      <c r="D67" s="12"/>
      <c r="F67" s="20"/>
      <c r="G67" s="7"/>
      <c r="H67" s="20"/>
      <c r="I67" s="20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>
      <c r="C68" s="11"/>
      <c r="D68" s="12"/>
      <c r="F68" s="20"/>
      <c r="H68" s="20"/>
      <c r="I68" s="20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4.25" customHeight="1">
      <c r="C69" s="11"/>
      <c r="D69" s="12"/>
      <c r="F69" s="20"/>
      <c r="H69" s="15"/>
      <c r="I69" s="20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>
      <c r="C70" s="11"/>
      <c r="F70" s="20"/>
      <c r="H70" s="20"/>
      <c r="I70" s="20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4.25" customHeight="1">
      <c r="C71" s="11"/>
      <c r="F71" s="20"/>
      <c r="H71" s="20"/>
      <c r="I71" s="20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4.25" customHeight="1">
      <c r="C72" s="11"/>
      <c r="D72" s="12"/>
      <c r="F72" s="20"/>
      <c r="H72" s="20"/>
      <c r="I72" s="20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4.25" customHeight="1">
      <c r="C73" s="11"/>
      <c r="D73" s="12"/>
      <c r="F73" s="20"/>
      <c r="H73" s="20"/>
      <c r="I73" s="20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4.25" customHeight="1">
      <c r="C74" s="11"/>
      <c r="F74" s="20"/>
      <c r="H74" s="20"/>
      <c r="I74" s="20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4.25" customHeight="1">
      <c r="C75" s="11"/>
      <c r="E75" s="12"/>
      <c r="F75" s="20"/>
      <c r="G75" s="7"/>
      <c r="H75" s="20"/>
      <c r="I75" s="20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4.25" customHeight="1">
      <c r="C76" s="11"/>
      <c r="E76" s="12"/>
      <c r="F76" s="20"/>
      <c r="G76" s="7"/>
      <c r="H76" s="20"/>
      <c r="I76" s="20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4.25" customHeight="1">
      <c r="A77" s="7"/>
      <c r="B77" s="43"/>
      <c r="C77" s="28"/>
      <c r="D77" s="7"/>
      <c r="F77" s="27"/>
      <c r="G77" s="27"/>
      <c r="H77" s="20"/>
      <c r="I77" s="20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4.25" customHeight="1">
      <c r="A78" s="7"/>
      <c r="B78" s="43"/>
      <c r="C78" s="28"/>
      <c r="E78" s="29"/>
      <c r="F78" s="16"/>
      <c r="G78" s="7"/>
      <c r="H78" s="19"/>
      <c r="I78" s="20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4.25" customHeight="1">
      <c r="A79" s="7"/>
      <c r="B79" s="43"/>
      <c r="C79" s="28"/>
      <c r="D79" s="7"/>
      <c r="F79" s="27"/>
      <c r="G79" s="27"/>
      <c r="H79" s="15"/>
      <c r="I79" s="20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4.25" customHeight="1">
      <c r="C80" s="11"/>
      <c r="F80" s="27"/>
      <c r="G80" s="27"/>
      <c r="H80" s="16"/>
      <c r="I80" s="20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4.25" customHeight="1">
      <c r="C81" s="11"/>
      <c r="F81" s="27"/>
      <c r="G81" s="27"/>
      <c r="H81" s="20"/>
      <c r="I81" s="20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4.25" customHeight="1">
      <c r="C82" s="11"/>
      <c r="F82" s="27"/>
      <c r="G82" s="27"/>
      <c r="H82" s="20"/>
      <c r="I82" s="20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4.25" customHeight="1">
      <c r="C83" s="11"/>
      <c r="F83" s="27"/>
      <c r="G83" s="27"/>
      <c r="H83" s="20"/>
      <c r="I83" s="20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4.25" customHeight="1">
      <c r="C84" s="11"/>
      <c r="F84" s="27"/>
      <c r="G84" s="27"/>
      <c r="H84" s="20"/>
      <c r="I84" s="20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4.25" customHeight="1">
      <c r="C85" s="11"/>
      <c r="F85" s="27"/>
      <c r="G85" s="27"/>
      <c r="H85" s="19"/>
      <c r="I85" s="20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4.25" customHeight="1">
      <c r="C86" s="11"/>
      <c r="F86" s="27"/>
      <c r="G86" s="27"/>
      <c r="H86" s="20"/>
      <c r="I86" s="20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4.25" customHeight="1">
      <c r="C87" s="11"/>
      <c r="F87" s="27"/>
      <c r="G87" s="27"/>
      <c r="H87" s="20"/>
      <c r="I87" s="20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4.25" customHeight="1">
      <c r="C88" s="11"/>
      <c r="F88" s="27"/>
      <c r="G88" s="27"/>
      <c r="H88" s="20"/>
      <c r="I88" s="20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4.25" customHeight="1">
      <c r="A89" s="7"/>
      <c r="B89" s="43"/>
      <c r="C89" s="28"/>
      <c r="D89" s="7"/>
      <c r="F89" s="16"/>
      <c r="G89" s="16"/>
      <c r="H89" s="20"/>
      <c r="I89" s="20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4.25" customHeight="1">
      <c r="C90" s="11"/>
      <c r="F90" s="27"/>
      <c r="G90" s="27"/>
      <c r="H90" s="20"/>
      <c r="I90" s="20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4.25" customHeight="1">
      <c r="A91" s="7"/>
      <c r="B91" s="43"/>
      <c r="C91" s="28"/>
      <c r="D91" s="7"/>
      <c r="F91" s="21"/>
      <c r="G91" s="7"/>
      <c r="H91" s="20"/>
      <c r="I91" s="20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4.25" customHeight="1">
      <c r="A92" s="7"/>
      <c r="B92" s="43"/>
      <c r="C92" s="28"/>
      <c r="E92" s="29"/>
      <c r="F92" s="16"/>
      <c r="G92" s="7"/>
      <c r="H92" s="16"/>
      <c r="I92" s="20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4.25" customHeight="1">
      <c r="A93" s="7"/>
      <c r="B93" s="43"/>
      <c r="C93" s="28"/>
      <c r="E93" s="29"/>
      <c r="F93" s="49"/>
      <c r="G93" s="7"/>
      <c r="H93" s="16"/>
      <c r="I93" s="20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4.25" customHeight="1">
      <c r="C94" s="11"/>
      <c r="D94" s="12"/>
      <c r="F94" s="20"/>
      <c r="G94" s="7"/>
      <c r="H94" s="20"/>
      <c r="I94" s="20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4.25" customHeight="1">
      <c r="C95" s="11"/>
      <c r="E95" s="12"/>
      <c r="F95" s="15"/>
      <c r="G95" s="7"/>
      <c r="H95" s="15"/>
      <c r="I95" s="20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4.25" customHeight="1">
      <c r="C96" s="11"/>
      <c r="E96" s="12"/>
      <c r="F96" s="20"/>
      <c r="G96" s="7"/>
      <c r="H96" s="15"/>
      <c r="I96" s="20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4.25" customHeight="1">
      <c r="C97" s="11"/>
      <c r="E97" s="12"/>
      <c r="F97" s="20"/>
      <c r="G97" s="7"/>
      <c r="H97" s="15"/>
      <c r="I97" s="20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4.25" customHeight="1">
      <c r="C98" s="11"/>
      <c r="D98" s="12"/>
      <c r="F98" s="20"/>
      <c r="G98" s="7"/>
      <c r="H98" s="15"/>
      <c r="I98" s="20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4.25" customHeight="1">
      <c r="C99" s="11"/>
      <c r="F99" s="27"/>
      <c r="G99" s="27"/>
      <c r="H99" s="20"/>
      <c r="I99" s="20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4.25" customHeight="1">
      <c r="C100" s="11"/>
      <c r="F100" s="27"/>
      <c r="G100" s="27"/>
      <c r="H100" s="20"/>
      <c r="I100" s="20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4.25" customHeight="1">
      <c r="C101" s="11"/>
      <c r="D101" s="12"/>
      <c r="F101" s="20"/>
      <c r="G101" s="7"/>
      <c r="H101" s="20"/>
      <c r="I101" s="20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4.25" customHeight="1">
      <c r="A102" s="7"/>
      <c r="B102" s="13"/>
      <c r="C102" s="28"/>
      <c r="D102" s="7"/>
      <c r="E102" s="29"/>
      <c r="F102" s="15"/>
      <c r="G102" s="7"/>
      <c r="H102" s="16"/>
      <c r="I102" s="1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>
      <c r="C103" s="11"/>
      <c r="F103" s="20"/>
      <c r="H103" s="20"/>
      <c r="I103" s="20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4.25" customHeight="1">
      <c r="C104" s="11"/>
      <c r="F104" s="27"/>
      <c r="G104" s="27"/>
      <c r="H104" s="20"/>
      <c r="I104" s="20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4.25" customHeight="1">
      <c r="C105" s="11"/>
      <c r="F105" s="27"/>
      <c r="G105" s="27"/>
      <c r="H105" s="20"/>
      <c r="I105" s="20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4.25" customHeight="1">
      <c r="C106" s="11"/>
      <c r="F106" s="27"/>
      <c r="G106" s="27"/>
      <c r="H106" s="20"/>
      <c r="I106" s="20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4.25" customHeight="1">
      <c r="C107" s="11"/>
      <c r="F107" s="27"/>
      <c r="G107" s="27"/>
      <c r="H107" s="20"/>
      <c r="I107" s="20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4.25" customHeight="1">
      <c r="C108" s="11"/>
      <c r="F108" s="20"/>
      <c r="H108" s="49"/>
      <c r="I108" s="20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4.25" customHeight="1">
      <c r="C109" s="11"/>
      <c r="D109" s="12"/>
      <c r="F109" s="20"/>
      <c r="G109" s="27"/>
      <c r="H109" s="15"/>
      <c r="I109" s="20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4.25" customHeight="1">
      <c r="C110" s="11"/>
      <c r="D110" s="12"/>
      <c r="F110" s="20"/>
      <c r="H110" s="20"/>
      <c r="I110" s="20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4.25" customHeight="1">
      <c r="C111" s="11"/>
      <c r="F111" s="27"/>
      <c r="G111" s="27"/>
      <c r="H111" s="20"/>
      <c r="I111" s="20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4.25" customHeight="1">
      <c r="C112" s="11"/>
      <c r="D112" s="12"/>
      <c r="F112" s="16"/>
      <c r="G112" s="7"/>
      <c r="H112" s="16"/>
      <c r="I112" s="1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3:26" ht="14.25" customHeight="1">
      <c r="C113" s="11"/>
      <c r="F113" s="27"/>
      <c r="G113" s="27"/>
      <c r="H113" s="20"/>
      <c r="I113" s="20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3:26" ht="14.25" customHeight="1">
      <c r="C114" s="11"/>
      <c r="D114" s="20"/>
      <c r="E114" s="12"/>
      <c r="F114" s="20"/>
      <c r="G114" s="7"/>
      <c r="H114" s="20"/>
      <c r="I114" s="20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3:26" ht="14.25" customHeight="1">
      <c r="C115" s="11"/>
      <c r="F115" s="27"/>
      <c r="G115" s="27"/>
      <c r="H115" s="20"/>
      <c r="I115" s="20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3:26" ht="14.25" customHeight="1">
      <c r="C116" s="11"/>
      <c r="E116" s="12"/>
      <c r="F116" s="20"/>
      <c r="G116" s="7"/>
      <c r="H116" s="20"/>
      <c r="I116" s="20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3:26" ht="14.25" customHeight="1">
      <c r="C117" s="11"/>
      <c r="F117" s="20"/>
      <c r="G117" s="16"/>
      <c r="H117" s="20"/>
      <c r="I117" s="20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3:26" ht="14.25" customHeight="1">
      <c r="C118" s="11"/>
      <c r="F118" s="16"/>
      <c r="G118" s="16"/>
      <c r="H118" s="20"/>
      <c r="I118" s="20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3:26" ht="14.25" customHeight="1">
      <c r="C119" s="11"/>
      <c r="F119" s="20"/>
      <c r="G119" s="16"/>
      <c r="H119" s="20"/>
      <c r="I119" s="20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3:26" ht="14.25" customHeight="1">
      <c r="C120" s="11"/>
      <c r="E120" s="12"/>
      <c r="F120" s="20"/>
      <c r="G120" s="7"/>
      <c r="H120" s="20"/>
      <c r="I120" s="20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3:26" ht="14.25" customHeight="1">
      <c r="C121" s="11"/>
      <c r="E121" s="12"/>
      <c r="F121" s="20"/>
      <c r="G121" s="7"/>
      <c r="H121" s="20"/>
      <c r="I121" s="20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3:26" ht="14.25" customHeight="1">
      <c r="C122" s="11"/>
      <c r="E122" s="12"/>
      <c r="F122" s="20"/>
      <c r="G122" s="7"/>
      <c r="H122" s="52"/>
      <c r="I122" s="20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3:26" ht="14.25" customHeight="1">
      <c r="C123" s="11"/>
      <c r="F123" s="27"/>
      <c r="G123" s="27"/>
      <c r="H123" s="20"/>
      <c r="I123" s="20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3:26" ht="14.25" customHeight="1">
      <c r="C124" s="11"/>
      <c r="F124" s="20"/>
      <c r="H124" s="20"/>
      <c r="I124" s="20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3:26" ht="14.25" customHeight="1">
      <c r="C125" s="11"/>
      <c r="D125" s="12"/>
      <c r="F125" s="20"/>
      <c r="H125" s="20"/>
      <c r="I125" s="20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3:26" ht="14.25" customHeight="1">
      <c r="C126" s="11"/>
      <c r="F126" s="27"/>
      <c r="G126" s="27"/>
    </row>
    <row r="127" spans="3:26" ht="14.25" customHeight="1">
      <c r="C127" s="11"/>
      <c r="D127" s="35"/>
      <c r="E127" s="12"/>
      <c r="G127" s="7"/>
    </row>
    <row r="128" spans="3:26" ht="14.25" customHeight="1">
      <c r="C128" s="11"/>
      <c r="D128" s="35"/>
      <c r="E128" s="12"/>
      <c r="G128" s="7"/>
    </row>
    <row r="129" spans="3:7" ht="14.25" customHeight="1">
      <c r="C129" s="11"/>
      <c r="D129" s="35"/>
      <c r="E129" s="12"/>
      <c r="G129" s="7"/>
    </row>
    <row r="130" spans="3:7" ht="14.25" customHeight="1">
      <c r="C130" s="11"/>
      <c r="D130" s="35"/>
      <c r="E130" s="12"/>
      <c r="G130" s="7"/>
    </row>
    <row r="131" spans="3:7" ht="14.25" customHeight="1">
      <c r="C131" s="11"/>
      <c r="D131" s="35"/>
      <c r="E131" s="12"/>
      <c r="G131" s="7"/>
    </row>
    <row r="132" spans="3:7" ht="14.25" customHeight="1">
      <c r="C132" s="11"/>
      <c r="E132" s="12"/>
      <c r="G132" s="7"/>
    </row>
    <row r="133" spans="3:7" ht="14.25" customHeight="1">
      <c r="C133" s="11"/>
      <c r="E133" s="12"/>
      <c r="G133" s="7"/>
    </row>
    <row r="134" spans="3:7" ht="14.25" customHeight="1">
      <c r="C134" s="11"/>
      <c r="E134" s="12"/>
      <c r="F134" s="43"/>
      <c r="G134" s="7"/>
    </row>
    <row r="135" spans="3:7" ht="14.25" customHeight="1">
      <c r="C135" s="11"/>
      <c r="E135" s="12"/>
      <c r="F135" s="43"/>
      <c r="G135" s="7"/>
    </row>
    <row r="136" spans="3:7" ht="14.25" customHeight="1">
      <c r="C136" s="11"/>
      <c r="E136" s="12"/>
      <c r="F136" s="43"/>
      <c r="G136" s="7"/>
    </row>
    <row r="137" spans="3:7" ht="14.25" customHeight="1">
      <c r="C137" s="11"/>
      <c r="E137" s="12"/>
      <c r="G137" s="7"/>
    </row>
    <row r="138" spans="3:7" ht="14.25" customHeight="1">
      <c r="C138" s="11"/>
      <c r="E138" s="12"/>
      <c r="G138" s="7"/>
    </row>
    <row r="139" spans="3:7" ht="14.25" customHeight="1">
      <c r="C139" s="11"/>
      <c r="D139" s="12"/>
      <c r="F139" s="7"/>
      <c r="G139" s="7"/>
    </row>
    <row r="140" spans="3:7" ht="14.25" customHeight="1">
      <c r="C140" s="11"/>
      <c r="F140" s="27"/>
      <c r="G140" s="27"/>
    </row>
    <row r="141" spans="3:7" ht="14.25" customHeight="1">
      <c r="C141" s="11"/>
      <c r="F141" s="27"/>
      <c r="G141" s="27"/>
    </row>
    <row r="142" spans="3:7" ht="14.25" customHeight="1">
      <c r="C142" s="11"/>
      <c r="F142" s="27"/>
      <c r="G142" s="27"/>
    </row>
    <row r="143" spans="3:7" ht="14.25" customHeight="1">
      <c r="C143" s="11"/>
      <c r="F143" s="27"/>
      <c r="G143" s="27"/>
    </row>
    <row r="144" spans="3:7" ht="14.25" customHeight="1">
      <c r="C144" s="11"/>
      <c r="F144" s="27"/>
      <c r="G144" s="27"/>
    </row>
    <row r="145" spans="3:7" ht="14.25" customHeight="1">
      <c r="C145" s="11"/>
      <c r="F145" s="27"/>
      <c r="G145" s="27"/>
    </row>
    <row r="146" spans="3:7" ht="14.25" customHeight="1">
      <c r="C146" s="11"/>
      <c r="F146" s="27"/>
      <c r="G146" s="27"/>
    </row>
    <row r="147" spans="3:7" ht="14.25" customHeight="1">
      <c r="C147" s="11"/>
      <c r="F147" s="27"/>
      <c r="G147" s="27"/>
    </row>
    <row r="148" spans="3:7" ht="14.25" customHeight="1">
      <c r="C148" s="11"/>
      <c r="D148" s="12"/>
      <c r="G148" s="7"/>
    </row>
    <row r="149" spans="3:7" ht="14.25" customHeight="1">
      <c r="C149" s="11"/>
      <c r="D149" s="12"/>
      <c r="G149" s="7"/>
    </row>
    <row r="150" spans="3:7" ht="14.25" customHeight="1">
      <c r="C150" s="11"/>
      <c r="D150" s="12"/>
      <c r="G150" s="7"/>
    </row>
    <row r="151" spans="3:7" ht="14.25" customHeight="1">
      <c r="C151" s="11"/>
      <c r="D151" s="12"/>
      <c r="G151" s="7"/>
    </row>
    <row r="152" spans="3:7" ht="14.25" customHeight="1">
      <c r="C152" s="11"/>
      <c r="D152" s="12"/>
      <c r="G152" s="7"/>
    </row>
    <row r="153" spans="3:7" ht="14.25" customHeight="1">
      <c r="C153" s="11"/>
      <c r="D153" s="12"/>
      <c r="G153" s="7"/>
    </row>
    <row r="154" spans="3:7" ht="14.25" customHeight="1">
      <c r="C154" s="11"/>
      <c r="D154" s="12"/>
      <c r="G154" s="7"/>
    </row>
    <row r="155" spans="3:7" ht="14.25" customHeight="1">
      <c r="C155" s="11"/>
      <c r="D155" s="12"/>
      <c r="G155" s="7"/>
    </row>
    <row r="156" spans="3:7" ht="14.25" customHeight="1">
      <c r="C156" s="11"/>
      <c r="E156" s="12"/>
      <c r="G156" s="7"/>
    </row>
    <row r="157" spans="3:7" ht="14.25" customHeight="1">
      <c r="C157" s="11"/>
      <c r="E157" s="12"/>
      <c r="G157" s="7"/>
    </row>
    <row r="158" spans="3:7" ht="14.25" customHeight="1">
      <c r="C158" s="11"/>
      <c r="D158" s="12"/>
      <c r="G158" s="7"/>
    </row>
    <row r="159" spans="3:7" ht="14.25" customHeight="1">
      <c r="C159" s="11"/>
      <c r="F159" s="27"/>
      <c r="G159" s="27"/>
    </row>
    <row r="160" spans="3:7" ht="14.25" customHeight="1">
      <c r="C160" s="11"/>
      <c r="F160" s="27"/>
      <c r="G160" s="27"/>
    </row>
    <row r="161" spans="3:7" ht="14.25" customHeight="1">
      <c r="C161" s="11"/>
      <c r="F161" s="27"/>
      <c r="G161" s="27"/>
    </row>
    <row r="162" spans="3:7" ht="14.25" customHeight="1">
      <c r="C162" s="11"/>
      <c r="D162" s="12"/>
      <c r="G162" s="49"/>
    </row>
    <row r="163" spans="3:7" ht="14.25" customHeight="1">
      <c r="C163" s="11"/>
      <c r="D163" s="12"/>
      <c r="G163" s="49"/>
    </row>
    <row r="164" spans="3:7" ht="14.25" customHeight="1">
      <c r="C164" s="11"/>
      <c r="D164" s="12"/>
      <c r="G164" s="49"/>
    </row>
    <row r="165" spans="3:7" ht="14.25" customHeight="1">
      <c r="C165" s="11"/>
      <c r="F165" s="27"/>
      <c r="G165" s="27"/>
    </row>
    <row r="166" spans="3:7" ht="14.25" customHeight="1">
      <c r="C166" s="11"/>
      <c r="F166" s="27"/>
      <c r="G166" s="27"/>
    </row>
    <row r="167" spans="3:7" ht="14.25" customHeight="1">
      <c r="C167" s="11"/>
      <c r="F167" s="27"/>
      <c r="G167" s="27"/>
    </row>
    <row r="168" spans="3:7" ht="14.25" customHeight="1">
      <c r="C168" s="11"/>
      <c r="F168" s="27"/>
      <c r="G168" s="27"/>
    </row>
    <row r="169" spans="3:7" ht="14.25" customHeight="1">
      <c r="C169" s="11"/>
      <c r="F169" s="27"/>
      <c r="G169" s="27"/>
    </row>
    <row r="170" spans="3:7" ht="14.25" customHeight="1">
      <c r="C170" s="11"/>
      <c r="F170" s="27"/>
      <c r="G170" s="27"/>
    </row>
    <row r="171" spans="3:7" ht="14.25" customHeight="1">
      <c r="C171" s="11"/>
      <c r="F171" s="27"/>
      <c r="G171" s="27"/>
    </row>
    <row r="172" spans="3:7" ht="14.25" customHeight="1">
      <c r="C172" s="11"/>
      <c r="D172" s="12"/>
      <c r="G172" s="49"/>
    </row>
    <row r="173" spans="3:7" ht="14.25" customHeight="1">
      <c r="C173" s="11"/>
      <c r="D173" s="12"/>
      <c r="G173" s="49"/>
    </row>
    <row r="174" spans="3:7" ht="14.25" customHeight="1">
      <c r="C174" s="11"/>
      <c r="D174" s="12"/>
      <c r="G174" s="49"/>
    </row>
    <row r="175" spans="3:7" ht="14.25" customHeight="1">
      <c r="C175" s="11"/>
      <c r="D175" s="12"/>
      <c r="G175" s="63"/>
    </row>
    <row r="176" spans="3:7" ht="14.25" customHeight="1">
      <c r="C176" s="11"/>
      <c r="D176" s="12"/>
      <c r="G176" s="63"/>
    </row>
    <row r="177" spans="1:26" ht="14.25" customHeight="1">
      <c r="C177" s="11"/>
      <c r="D177" s="12"/>
      <c r="G177" s="63"/>
    </row>
    <row r="178" spans="1:26" ht="14.25" customHeight="1">
      <c r="C178" s="11"/>
      <c r="E178" s="12"/>
      <c r="F178" s="43"/>
      <c r="G178" s="7"/>
    </row>
    <row r="179" spans="1:26" ht="14.25" customHeight="1">
      <c r="C179" s="11"/>
      <c r="F179" s="45"/>
      <c r="G179" s="15"/>
    </row>
    <row r="180" spans="1:26" ht="14.25" customHeight="1">
      <c r="C180" s="11"/>
      <c r="E180" s="12"/>
      <c r="G180" s="7"/>
    </row>
    <row r="181" spans="1:26" ht="14.25" customHeight="1">
      <c r="C181" s="11"/>
      <c r="E181" s="12"/>
      <c r="F181" s="43"/>
      <c r="G181" s="7"/>
    </row>
    <row r="182" spans="1:26" ht="14.25" customHeight="1">
      <c r="C182" s="11"/>
      <c r="E182" s="12"/>
      <c r="G182" s="7"/>
    </row>
    <row r="183" spans="1:26" ht="14.25" customHeight="1">
      <c r="A183" s="7"/>
      <c r="B183" s="7"/>
      <c r="C183" s="28"/>
      <c r="D183" s="7"/>
      <c r="E183" s="29"/>
      <c r="F183" s="13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25" customHeight="1">
      <c r="C184" s="11"/>
      <c r="E184" s="12"/>
      <c r="G184" s="7"/>
    </row>
    <row r="185" spans="1:26" ht="14.25" customHeight="1">
      <c r="B185" s="11"/>
      <c r="C185" s="11"/>
      <c r="E185" s="12"/>
      <c r="G185" s="7"/>
    </row>
    <row r="186" spans="1:26" ht="14.25" customHeight="1">
      <c r="C186" s="11"/>
      <c r="E186" s="12"/>
      <c r="G186" s="7"/>
    </row>
    <row r="187" spans="1:26" ht="14.25" customHeight="1">
      <c r="C187" s="11"/>
      <c r="E187" s="12"/>
      <c r="G187" s="7"/>
    </row>
    <row r="188" spans="1:26" ht="14.25" customHeight="1">
      <c r="A188" s="7"/>
      <c r="B188" s="13"/>
      <c r="C188" s="28"/>
      <c r="D188" s="7"/>
      <c r="E188" s="29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25" customHeight="1">
      <c r="C189" s="11"/>
      <c r="D189" s="12"/>
      <c r="E189" s="7"/>
      <c r="F189" s="7"/>
      <c r="G189" s="7"/>
      <c r="H189" s="7"/>
    </row>
    <row r="190" spans="1:26" ht="14.25" customHeight="1">
      <c r="A190" s="7"/>
      <c r="B190" s="7"/>
      <c r="C190" s="28"/>
      <c r="D190" s="7"/>
      <c r="E190" s="29"/>
      <c r="F190" s="13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25" customHeight="1">
      <c r="C191" s="11"/>
      <c r="D191" s="12"/>
      <c r="G191" s="7"/>
    </row>
    <row r="192" spans="1:26" ht="14.25" customHeight="1">
      <c r="C192" s="11"/>
      <c r="F192" s="27"/>
      <c r="G192" s="27"/>
    </row>
    <row r="193" spans="3:7" ht="14.25" customHeight="1">
      <c r="C193" s="11"/>
      <c r="F193" s="27"/>
      <c r="G193" s="27"/>
    </row>
    <row r="194" spans="3:7" ht="14.25" customHeight="1">
      <c r="C194" s="11"/>
    </row>
    <row r="195" spans="3:7" ht="14.25" customHeight="1">
      <c r="C195" s="11"/>
      <c r="E195" s="12"/>
      <c r="G195" s="7"/>
    </row>
    <row r="196" spans="3:7" ht="14.25" customHeight="1">
      <c r="C196" s="11"/>
      <c r="E196" s="12"/>
      <c r="G196" s="7"/>
    </row>
    <row r="197" spans="3:7" ht="14.25" customHeight="1">
      <c r="C197" s="11"/>
      <c r="E197" s="12"/>
      <c r="G197" s="7"/>
    </row>
    <row r="198" spans="3:7" ht="14.25" customHeight="1">
      <c r="C198" s="11"/>
      <c r="E198" s="12"/>
      <c r="G198" s="7"/>
    </row>
    <row r="199" spans="3:7" ht="14.25" customHeight="1">
      <c r="C199" s="11"/>
      <c r="D199" s="12"/>
      <c r="G199" s="7"/>
    </row>
    <row r="200" spans="3:7" ht="14.25" customHeight="1">
      <c r="C200" s="11"/>
      <c r="F200" s="27"/>
      <c r="G200" s="27"/>
    </row>
    <row r="201" spans="3:7" ht="14.25" customHeight="1">
      <c r="C201" s="11"/>
      <c r="F201" s="27"/>
      <c r="G201" s="27"/>
    </row>
    <row r="202" spans="3:7" ht="14.25" customHeight="1">
      <c r="C202" s="11"/>
      <c r="D202" s="12"/>
      <c r="G202" s="7"/>
    </row>
    <row r="203" spans="3:7" ht="14.25" customHeight="1">
      <c r="C203" s="11"/>
      <c r="F203" s="27"/>
      <c r="G203" s="27"/>
    </row>
    <row r="204" spans="3:7" ht="14.25" customHeight="1">
      <c r="C204" s="11"/>
      <c r="D204" s="12"/>
    </row>
    <row r="205" spans="3:7" ht="14.25" customHeight="1">
      <c r="C205" s="11"/>
      <c r="F205" s="27"/>
      <c r="G205" s="27"/>
    </row>
    <row r="206" spans="3:7" ht="14.25" customHeight="1">
      <c r="C206" s="11"/>
      <c r="D206" s="12"/>
      <c r="G206" s="7"/>
    </row>
    <row r="207" spans="3:7" ht="14.25" customHeight="1">
      <c r="C207" s="11"/>
      <c r="D207" s="12"/>
      <c r="G207" s="19"/>
    </row>
    <row r="208" spans="3:7" ht="14.25" customHeight="1">
      <c r="C208" s="11"/>
      <c r="E208" s="12"/>
      <c r="F208" s="43"/>
      <c r="G208" s="7"/>
    </row>
    <row r="209" spans="3:7" ht="14.25" customHeight="1">
      <c r="C209" s="11"/>
      <c r="E209" s="12"/>
      <c r="G209" s="7"/>
    </row>
    <row r="210" spans="3:7" ht="14.25" customHeight="1">
      <c r="C210" s="11"/>
      <c r="E210" s="12"/>
      <c r="G210" s="7"/>
    </row>
    <row r="211" spans="3:7" ht="14.25" customHeight="1">
      <c r="C211" s="11"/>
      <c r="E211" s="12"/>
      <c r="G211" s="7"/>
    </row>
    <row r="212" spans="3:7" ht="14.25" customHeight="1">
      <c r="C212" s="11"/>
      <c r="E212" s="12"/>
      <c r="G212" s="7"/>
    </row>
    <row r="213" spans="3:7" ht="14.25" customHeight="1">
      <c r="C213" s="11"/>
      <c r="E213" s="12"/>
      <c r="G213" s="7"/>
    </row>
    <row r="214" spans="3:7" ht="14.25" customHeight="1">
      <c r="C214" s="11"/>
      <c r="E214" s="12"/>
      <c r="G214" s="7"/>
    </row>
    <row r="215" spans="3:7" ht="14.25" customHeight="1">
      <c r="C215" s="11"/>
      <c r="F215" s="16"/>
      <c r="G215" s="16"/>
    </row>
    <row r="216" spans="3:7" ht="14.25" customHeight="1">
      <c r="C216" s="11"/>
      <c r="F216" s="27"/>
      <c r="G216" s="27"/>
    </row>
    <row r="217" spans="3:7" ht="14.25" customHeight="1">
      <c r="C217" s="11"/>
      <c r="F217" s="27"/>
      <c r="G217" s="27"/>
    </row>
    <row r="218" spans="3:7" ht="14.25" customHeight="1">
      <c r="C218" s="11"/>
      <c r="F218" s="27"/>
      <c r="G218" s="27"/>
    </row>
    <row r="219" spans="3:7" ht="14.25" customHeight="1">
      <c r="C219" s="11"/>
      <c r="F219" s="27"/>
      <c r="G219" s="27"/>
    </row>
    <row r="220" spans="3:7" ht="15.75" customHeight="1"/>
    <row r="221" spans="3:7" ht="15.75" customHeight="1"/>
    <row r="222" spans="3:7" ht="15.75" customHeight="1"/>
    <row r="223" spans="3:7" ht="15.75" customHeight="1"/>
    <row r="224" spans="3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I219">
    <sortState ref="A2:I219">
      <sortCondition ref="C1:C219"/>
    </sortState>
  </autoFilter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5" workbookViewId="0">
      <selection activeCell="I39" sqref="I39"/>
    </sheetView>
  </sheetViews>
  <sheetFormatPr defaultColWidth="14.44140625" defaultRowHeight="15" customHeight="1"/>
  <cols>
    <col min="1" max="1" width="4.33203125" customWidth="1"/>
    <col min="2" max="2" width="33.88671875" customWidth="1"/>
    <col min="3" max="3" width="12.44140625" customWidth="1"/>
    <col min="4" max="4" width="14.109375" customWidth="1"/>
    <col min="5" max="5" width="11.33203125" customWidth="1"/>
    <col min="6" max="6" width="6.33203125" customWidth="1"/>
    <col min="7" max="7" width="15.109375" customWidth="1"/>
    <col min="8" max="8" width="11.33203125" customWidth="1"/>
    <col min="9" max="9" width="18.33203125" customWidth="1"/>
    <col min="10" max="26" width="11.33203125" customWidth="1"/>
  </cols>
  <sheetData>
    <row r="1" spans="2:9" ht="14.25" customHeight="1"/>
    <row r="2" spans="2:9" ht="19.5" customHeight="1">
      <c r="C2" s="64" t="s">
        <v>112</v>
      </c>
      <c r="D2" s="64" t="s">
        <v>113</v>
      </c>
      <c r="E2" s="64" t="s">
        <v>114</v>
      </c>
      <c r="G2" s="64" t="s">
        <v>115</v>
      </c>
    </row>
    <row r="3" spans="2:9" ht="12.75" customHeight="1"/>
    <row r="4" spans="2:9" ht="19.5" customHeight="1">
      <c r="B4" s="65" t="s">
        <v>116</v>
      </c>
      <c r="C4" s="66">
        <f>(SUM(Octobre!$E$2:$E$910)-SUM(Octobre!$D$2:$D$910))</f>
        <v>19004.379999999997</v>
      </c>
      <c r="D4" s="66">
        <f>(SUM(Novembre!$E$2:$E$991)-SUM(Novembre!$D$2:$D$991))+C4</f>
        <v>17601.809999999998</v>
      </c>
      <c r="E4" s="66">
        <f>(SUM(Décembre!$E$2:$E$993)-SUM(Décembre!$D$2:$D$993))+D4</f>
        <v>17754.600000000006</v>
      </c>
      <c r="G4" s="66">
        <f t="shared" ref="G4:G5" si="0">SUM(C4:E4)</f>
        <v>54360.79</v>
      </c>
    </row>
    <row r="5" spans="2:9" ht="19.5" customHeight="1">
      <c r="B5" s="65" t="s">
        <v>117</v>
      </c>
      <c r="C5" s="66">
        <v>19004.38</v>
      </c>
      <c r="D5" s="66" t="s">
        <v>118</v>
      </c>
      <c r="E5" s="66">
        <v>17754.599999999999</v>
      </c>
      <c r="G5" s="66">
        <f t="shared" si="0"/>
        <v>36758.979999999996</v>
      </c>
    </row>
    <row r="6" spans="2:9" ht="12" customHeight="1"/>
    <row r="7" spans="2:9" ht="17.25" customHeight="1">
      <c r="B7" s="4" t="s">
        <v>21</v>
      </c>
      <c r="C7" s="67">
        <f>SUMIF(Octobre!$G$2:$G$910,"Facture Client",Octobre!$E$2:$E$910)</f>
        <v>26964</v>
      </c>
      <c r="D7" s="67">
        <f>SUMIF(Novembre!$G$2:$G$991,"Facture Client",Novembre!$E$2:$E$991)</f>
        <v>44648.4</v>
      </c>
      <c r="E7" s="67">
        <f>SUMIF(Décembre!$G$2:$G$993,"Facture Client",Décembre!$E$2:$E$993)</f>
        <v>102846</v>
      </c>
      <c r="G7" s="67">
        <f t="shared" ref="G7:G9" si="1">SUM(C7:E7)</f>
        <v>174458.4</v>
      </c>
      <c r="I7" s="12"/>
    </row>
    <row r="8" spans="2:9" ht="17.25" customHeight="1">
      <c r="B8" s="4" t="s">
        <v>10</v>
      </c>
      <c r="C8" s="67">
        <f>SUMIF(Octobre!$G$2:$G$910,"Crédit Trésorerie",Octobre!$E$2:$E$910)</f>
        <v>1000</v>
      </c>
      <c r="D8" s="67">
        <f>SUMIF(Novembre!$G$2:$G$991,"Crédit Trésorerie",Novembre!$E$2:$E$991)</f>
        <v>0</v>
      </c>
      <c r="E8" s="67">
        <f>SUMIF(Décembre!$G$2:$G$993,"Crédit Trésorerie",Décembre!$E$2:$E$993)-SUMIF(Décembre!$G$2:$G$993,"Crédit Trésorerie",Décembre!$D$2:$E$993)</f>
        <v>0</v>
      </c>
      <c r="G8" s="67">
        <f t="shared" si="1"/>
        <v>1000</v>
      </c>
      <c r="I8" s="12"/>
    </row>
    <row r="9" spans="2:9" ht="17.25" customHeight="1">
      <c r="B9" s="4" t="s">
        <v>119</v>
      </c>
      <c r="C9" s="67">
        <f>SUMIF(Octobre!$G$2:$G$910,"Activité Partielle",Octobre!$E$2:$E$910)</f>
        <v>0</v>
      </c>
      <c r="D9" s="67">
        <f>SUMIF(Novembre!$G$2:$G$991,"Activité Partielle",Novembre!$E$2:$E$991)</f>
        <v>0</v>
      </c>
      <c r="E9" s="67">
        <f>SUMIF(Décembre!$G$2:$G$993,"Activité Partielle",Décembre!$E$2:$E$993)</f>
        <v>0</v>
      </c>
      <c r="G9" s="67">
        <f t="shared" si="1"/>
        <v>0</v>
      </c>
      <c r="I9" s="12"/>
    </row>
    <row r="10" spans="2:9" ht="17.25" customHeight="1">
      <c r="I10" s="12"/>
    </row>
    <row r="11" spans="2:9" ht="18" customHeight="1">
      <c r="B11" s="68" t="s">
        <v>120</v>
      </c>
      <c r="C11" s="69">
        <f>SUMIF(Octobre!$G$2:$G$910,"Facture Fournisseur",Octobre!$D$2:$D$910)</f>
        <v>0</v>
      </c>
      <c r="D11" s="69">
        <f>SUMIF(Novembre!$G$2:$G$991,"Facture Fournisseur",Novembre!$D$2:$D$991)</f>
        <v>0</v>
      </c>
      <c r="E11" s="69">
        <f>SUMIF(Décembre!$G$2:$G$927,"Facture Fournisseur",Décembre!$D$2:$D$927)</f>
        <v>9000</v>
      </c>
      <c r="G11" s="69">
        <f t="shared" ref="G11:G13" si="2">SUM(C11:E11)</f>
        <v>9000</v>
      </c>
    </row>
    <row r="12" spans="2:9" ht="18" customHeight="1">
      <c r="B12" s="68" t="s">
        <v>121</v>
      </c>
      <c r="C12" s="69">
        <f>SUMIF(Octobre!$G$2:$G$910,"TVA",Octobre!$D$2:$D$910)</f>
        <v>0</v>
      </c>
      <c r="D12" s="69">
        <f>SUMIF(Novembre!$G$2:$G$991,"TVA",Novembre!$D$2:$D$991)</f>
        <v>0</v>
      </c>
      <c r="E12" s="69">
        <f>SUMIF(Décembre!$G$2:$G$993,"TVA",Décembre!$D$2:$D$993)</f>
        <v>0</v>
      </c>
      <c r="G12" s="69">
        <f t="shared" si="2"/>
        <v>0</v>
      </c>
    </row>
    <row r="13" spans="2:9" ht="18" customHeight="1">
      <c r="B13" s="68" t="s">
        <v>122</v>
      </c>
      <c r="C13" s="69">
        <f>SUMIF(Octobre!$G$2:$G$910,"Impot",Octobre!$D$2:$D$910)</f>
        <v>0</v>
      </c>
      <c r="D13" s="69">
        <f>SUMIF(Novembre!$G$2:$G$991,"Impot",Novembre!$D$2:$D$991)</f>
        <v>0</v>
      </c>
      <c r="E13" s="69">
        <f>SUMIF(Décembre!$G$2:$G$993,"Impot",Décembre!$D$2:$D$993)</f>
        <v>0</v>
      </c>
      <c r="G13" s="69">
        <f t="shared" si="2"/>
        <v>0</v>
      </c>
    </row>
    <row r="14" spans="2:9" ht="12" customHeight="1"/>
    <row r="15" spans="2:9" ht="18" customHeight="1">
      <c r="B15" s="6" t="s">
        <v>34</v>
      </c>
      <c r="C15" s="70">
        <f>SUMIF(Octobre!$G$2:$G$910,"Frais",Octobre!$D$2:$D$910)</f>
        <v>38.979999999999997</v>
      </c>
      <c r="D15" s="70">
        <f>SUMIF(Novembre!$G$2:$G$991,"Frais",Novembre!$D$2:$D$991)</f>
        <v>113.5</v>
      </c>
      <c r="E15" s="70">
        <f>SUMIF(Décembre!$G$2:$G$993,"Frais",Décembre!$D$2:$D$993)</f>
        <v>1162.9000000000001</v>
      </c>
      <c r="G15" s="70">
        <f t="shared" ref="G15:G25" si="3">SUM(C15:E15)</f>
        <v>1315.38</v>
      </c>
    </row>
    <row r="16" spans="2:9" ht="18" customHeight="1">
      <c r="B16" s="6" t="s">
        <v>13</v>
      </c>
      <c r="C16" s="70">
        <f>SUMIF(Octobre!$G$2:$G$910,"CMSM",Octobre!$D$2:$D$910)</f>
        <v>129.6</v>
      </c>
      <c r="D16" s="70">
        <f>SUMIF(Novembre!$G$2:$G$991,"CMSM",Novembre!$D$2:$D$991)</f>
        <v>0</v>
      </c>
      <c r="E16" s="70">
        <f>SUMIF(Décembre!$G$2:$G$993,"CMSM",Décembre!$D$2:$D$993)</f>
        <v>60</v>
      </c>
      <c r="G16" s="70">
        <f t="shared" si="3"/>
        <v>189.6</v>
      </c>
    </row>
    <row r="17" spans="2:7" ht="18" customHeight="1">
      <c r="B17" s="6" t="s">
        <v>123</v>
      </c>
      <c r="C17" s="70">
        <f>SUMIF(Octobre!$G$2:$G$910,"SeDomicilier",Octobre!$D$2:$D$910)</f>
        <v>0</v>
      </c>
      <c r="D17" s="70">
        <f>SUMIF(Novembre!$G$2:$G$991,"SeDomicilier",Novembre!$D$2:$D$991)</f>
        <v>0</v>
      </c>
      <c r="E17" s="70">
        <f>SUMIF(Décembre!$G$2:$G$993,"SeDomicilier",Décembre!$D$2:$D$993)</f>
        <v>0</v>
      </c>
      <c r="G17" s="70">
        <f t="shared" si="3"/>
        <v>0</v>
      </c>
    </row>
    <row r="18" spans="2:7" ht="18" customHeight="1">
      <c r="B18" s="6" t="s">
        <v>17</v>
      </c>
      <c r="C18" s="70">
        <f>SUMIF(Octobre!$G$2:$G$910,"OVH",Octobre!$D$2:$D$910)</f>
        <v>129.16999999999999</v>
      </c>
      <c r="D18" s="70">
        <f>SUMIF(Novembre!$G$2:$G$991,"OVH",Novembre!$D$2:$D$991)</f>
        <v>0</v>
      </c>
      <c r="E18" s="70">
        <f>SUMIF(Décembre!$G$2:$G$993,"OVH",Décembre!$D$2:$D$993)</f>
        <v>0</v>
      </c>
      <c r="G18" s="70">
        <f t="shared" si="3"/>
        <v>129.16999999999999</v>
      </c>
    </row>
    <row r="19" spans="2:7" ht="18" customHeight="1">
      <c r="B19" s="6" t="s">
        <v>56</v>
      </c>
      <c r="C19" s="70">
        <f>SUMIF(Octobre!$G$2:$G$910,"Hiscox",Octobre!$D$2:$D$910)</f>
        <v>0</v>
      </c>
      <c r="D19" s="70">
        <f>SUMIF(Novembre!$G$2:$G$991,"Hiscox",Novembre!$D$2:$D$991)</f>
        <v>77.199999999999989</v>
      </c>
      <c r="E19" s="70">
        <f>SUMIF(Décembre!$G$2:$G$993,"Hiscox",Décembre!$D$2:$D$993)</f>
        <v>38.54</v>
      </c>
      <c r="G19" s="70">
        <f t="shared" si="3"/>
        <v>115.73999999999998</v>
      </c>
    </row>
    <row r="20" spans="2:7" ht="18" customHeight="1">
      <c r="B20" s="6" t="s">
        <v>124</v>
      </c>
      <c r="C20" s="70">
        <f>SUMIF(Octobre!$G$2:$G$910,"Amundi",Octobre!$D$2:$D$910)</f>
        <v>0</v>
      </c>
      <c r="D20" s="70">
        <f>SUMIF(Novembre!$G$2:$G$991,"Amundi",Novembre!$D$2:$D$991)</f>
        <v>0</v>
      </c>
      <c r="E20" s="70">
        <f>SUMIF(Décembre!$G$2:$G$993,"Amundi",Décembre!$D$2:$D$993)</f>
        <v>0</v>
      </c>
      <c r="G20" s="70">
        <f t="shared" si="3"/>
        <v>0</v>
      </c>
    </row>
    <row r="21" spans="2:7" ht="18" customHeight="1">
      <c r="B21" s="6" t="s">
        <v>125</v>
      </c>
      <c r="C21" s="70">
        <f>SUMIF(Octobre!$G$2:$G$910,"Frais Comptable",Octobre!$D$2:$D$910)</f>
        <v>0</v>
      </c>
      <c r="D21" s="70">
        <f>SUMIF(Novembre!$G$2:$G$991,"Frais Comptable",Novembre!$D$2:$D$991)</f>
        <v>0</v>
      </c>
      <c r="E21" s="70">
        <f>SUMIF(Décembre!$G$2:$G$993,"Frais Comptable",Décembre!$D$2:$D$993)</f>
        <v>0</v>
      </c>
      <c r="G21" s="70">
        <f t="shared" si="3"/>
        <v>0</v>
      </c>
    </row>
    <row r="22" spans="2:7" ht="18" customHeight="1">
      <c r="B22" s="6" t="s">
        <v>43</v>
      </c>
      <c r="C22" s="70">
        <f>SUMIF(Octobre!$G$2:$G$910,"Boondmanager",Octobre!$D$2:$D$910)</f>
        <v>108</v>
      </c>
      <c r="D22" s="70">
        <f>SUMIF(Novembre!$G$2:$G$991,"Boondmanager",Novembre!$D$2:$D$991)</f>
        <v>0</v>
      </c>
      <c r="E22" s="70">
        <f>SUMIF(Décembre!$G$2:$G$993,"Boondmanager",Décembre!$D$2:$D$993)</f>
        <v>108</v>
      </c>
      <c r="G22" s="70">
        <f t="shared" si="3"/>
        <v>216</v>
      </c>
    </row>
    <row r="23" spans="2:7" ht="18" customHeight="1">
      <c r="B23" s="6" t="s">
        <v>126</v>
      </c>
      <c r="C23" s="70">
        <f>SUMIF(Octobre!$G$2:$G$910,"Banque",Octobre!$D$2:$D$910)</f>
        <v>0</v>
      </c>
      <c r="D23" s="70">
        <f>SUMIF(Novembre!$G$2:$G$991,"Banque",Novembre!$D$2:$D$991)</f>
        <v>0</v>
      </c>
      <c r="E23" s="70">
        <f>SUMIF(Décembre!$G$2:$G$993,"Banque",Décembre!$D$2:$D$993)</f>
        <v>0</v>
      </c>
      <c r="G23" s="70">
        <f t="shared" si="3"/>
        <v>0</v>
      </c>
    </row>
    <row r="24" spans="2:7" ht="18" customHeight="1">
      <c r="B24" s="6" t="s">
        <v>4</v>
      </c>
      <c r="C24" s="70">
        <f>SUMIF(Octobre!$G$2:$G$910,"Crédit",Octobre!$D$2:$D$910)</f>
        <v>0</v>
      </c>
      <c r="D24" s="70">
        <f>SUMIF(Novembre!$G$2:$G$991,"Crédit",Novembre!$D$2:$D$991)</f>
        <v>0</v>
      </c>
      <c r="E24" s="70">
        <f>SUMIF(Décembre!$G$2:$G$993,"Crédit",Décembre!$D$2:$D$993)</f>
        <v>0</v>
      </c>
      <c r="G24" s="70">
        <f t="shared" si="3"/>
        <v>0</v>
      </c>
    </row>
    <row r="25" spans="2:7" ht="18" customHeight="1">
      <c r="B25" s="6" t="s">
        <v>127</v>
      </c>
      <c r="C25" s="70">
        <f>SUMIF(Octobre!$G$2:$G$910,"CB",Octobre!$D$2:$D$910)</f>
        <v>0</v>
      </c>
      <c r="D25" s="70">
        <f>SUMIF(Novembre!$G$2:$G$991,"CB",Novembre!$D$2:$D$991)</f>
        <v>0</v>
      </c>
      <c r="E25" s="70">
        <f>SUMIF(Décembre!$G$2:$G$993,"CB",Décembre!$D$2:$D$993)</f>
        <v>0</v>
      </c>
      <c r="G25" s="70">
        <f t="shared" si="3"/>
        <v>0</v>
      </c>
    </row>
    <row r="26" spans="2:7" ht="13.5" customHeight="1"/>
    <row r="27" spans="2:7" ht="18.75" customHeight="1">
      <c r="B27" s="8" t="s">
        <v>128</v>
      </c>
      <c r="C27" s="71">
        <f>SUMIF(Octobre!$G$2:$G$910,"Achats",Octobre!$D$2:$D$910)</f>
        <v>0</v>
      </c>
      <c r="D27" s="71">
        <f>SUMIF(Novembre!$G$2:$G$991,"Achats",Novembre!$D$2:$D$991)</f>
        <v>0</v>
      </c>
      <c r="E27" s="71">
        <f>SUMIF(Décembre!$G$2:$G$991,"Achats",Décembre!$D$2:$D$991)</f>
        <v>0</v>
      </c>
      <c r="G27" s="71">
        <f t="shared" ref="G27:G32" si="4">SUM(C27:E27)</f>
        <v>0</v>
      </c>
    </row>
    <row r="28" spans="2:7" ht="18.75" customHeight="1">
      <c r="B28" s="8" t="s">
        <v>47</v>
      </c>
      <c r="C28" s="71">
        <f>SUMIF(Octobre!$G$2:$G$910,"Acompte",Octobre!$D$2:$D$910)</f>
        <v>0</v>
      </c>
      <c r="D28" s="71">
        <f>SUMIF(Novembre!$G$2:$G$991,"Acompte",Novembre!$D$2:$D$991)</f>
        <v>4000</v>
      </c>
      <c r="E28" s="71">
        <f>SUMIF(Décembre!$G$2:$G$991,"Acompte",Décembre!$D$2:$D$991)</f>
        <v>1200</v>
      </c>
      <c r="G28" s="71">
        <f t="shared" si="4"/>
        <v>5200</v>
      </c>
    </row>
    <row r="29" spans="2:7" ht="18.75" customHeight="1">
      <c r="B29" s="8" t="s">
        <v>129</v>
      </c>
      <c r="C29" s="71">
        <f>SUMIF(Octobre!$G$2:$G$953,"Loyer",Octobre!$D$2:$D$953)</f>
        <v>0</v>
      </c>
      <c r="D29" s="71">
        <f>SUMIF(Novembre!$G$2:$G$991,"Loyer",Novembre!$D$2:$D$991)</f>
        <v>0</v>
      </c>
      <c r="E29" s="71">
        <f>SUMIF(Décembre!$G$2:$G$987,"Loyer",Décembre!$D$2:$D$987)</f>
        <v>0</v>
      </c>
      <c r="G29" s="71">
        <f t="shared" si="4"/>
        <v>0</v>
      </c>
    </row>
    <row r="30" spans="2:7" ht="18" customHeight="1">
      <c r="B30" s="8" t="s">
        <v>130</v>
      </c>
      <c r="C30" s="71">
        <f>SUMIF(Octobre!$G$2:$G$910,"Frais Km",Octobre!$D$2:$D$910)</f>
        <v>132.19999999999999</v>
      </c>
      <c r="D30" s="71">
        <f>SUMIF(Novembre!$G$2:$G$991,"Frais Km",Novembre!$D$2:$D$991)</f>
        <v>0</v>
      </c>
      <c r="E30" s="71">
        <f>SUMIF(Décembre!$G$2:$G$991,"Frais Km",Décembre!$D$2:$D$991)</f>
        <v>5151.33</v>
      </c>
      <c r="G30" s="71">
        <f t="shared" si="4"/>
        <v>5283.53</v>
      </c>
    </row>
    <row r="31" spans="2:7" ht="18" customHeight="1">
      <c r="B31" s="8" t="s">
        <v>28</v>
      </c>
      <c r="C31" s="71">
        <f>SUMIF(Octobre!$G$2:$G$910,"Salaire",Octobre!$D$2:$D$910)</f>
        <v>8421.67</v>
      </c>
      <c r="D31" s="71">
        <f>SUMIF(Novembre!$G$2:$G$991,"Salaire",Novembre!$D$2:$D$991)</f>
        <v>38342.270000000004</v>
      </c>
      <c r="E31" s="71">
        <f>SUMIF(Décembre!$G$2:$G$991,"Salaire",Décembre!$D$2:$D$991)</f>
        <v>66008.44</v>
      </c>
      <c r="G31" s="71">
        <f t="shared" si="4"/>
        <v>112772.38</v>
      </c>
    </row>
    <row r="32" spans="2:7" ht="18" customHeight="1">
      <c r="B32" s="8" t="s">
        <v>131</v>
      </c>
      <c r="C32" s="71">
        <f>SUMIF(Octobre!$G$2:$G$910,"Interessement",Octobre!$D$2:$D$910)</f>
        <v>0</v>
      </c>
      <c r="D32" s="71">
        <f>SUMIF(Novembre!$G$2:$G$991,"Interessement",Novembre!$D$2:$D$991)</f>
        <v>0</v>
      </c>
      <c r="E32" s="71">
        <f>SUMIF(Décembre!$G$2:$G$991,"Interessement",Décembre!$D$2:$D$991)</f>
        <v>0</v>
      </c>
      <c r="G32" s="71">
        <f t="shared" si="4"/>
        <v>0</v>
      </c>
    </row>
    <row r="33" spans="1:26" ht="13.5" customHeight="1">
      <c r="I33" s="72" t="s">
        <v>132</v>
      </c>
    </row>
    <row r="34" spans="1:26" ht="18" customHeight="1">
      <c r="A34" s="89" t="s">
        <v>133</v>
      </c>
      <c r="B34" s="41" t="s">
        <v>53</v>
      </c>
      <c r="C34" s="73">
        <f>SUMIF(Octobre!$G$2:$G$910,"Urssaf",Octobre!$D$2:$D$910)</f>
        <v>0</v>
      </c>
      <c r="D34" s="73">
        <f>SUMIF(Novembre!$G$2:$G$910,"Urssaf",Novembre!$D$2:$D$910)</f>
        <v>3518</v>
      </c>
      <c r="E34" s="73">
        <f>SUMIF(Décembre!$G$2:$G$910,"Urssaf",Décembre!$D$2:$D$910)</f>
        <v>16601</v>
      </c>
      <c r="G34" s="73">
        <f t="shared" ref="G34:G38" si="5">SUM(C34:E34)</f>
        <v>20119</v>
      </c>
      <c r="I34" s="74">
        <f t="shared" ref="I34:I38" si="6">G34-G40</f>
        <v>-28758</v>
      </c>
    </row>
    <row r="35" spans="1:26" ht="18" customHeight="1">
      <c r="A35" s="90"/>
      <c r="B35" s="41" t="s">
        <v>134</v>
      </c>
      <c r="C35" s="73">
        <f>SUMIF(Octobre!$G$2:$G$910,"Retraite",Octobre!$D$2:$D$910)</f>
        <v>0</v>
      </c>
      <c r="D35" s="73">
        <f>SUMIF(Novembre!$G$2:$G$910,"Retraite",Novembre!$D$2:$D$910)</f>
        <v>0</v>
      </c>
      <c r="E35" s="73">
        <f>SUMIF(Décembre!$G$2:$G$910,"Retraite",Décembre!$D$2:$D$910)</f>
        <v>0</v>
      </c>
      <c r="G35" s="73">
        <f t="shared" si="5"/>
        <v>0</v>
      </c>
      <c r="I35" s="74">
        <f t="shared" si="6"/>
        <v>-18573.77</v>
      </c>
    </row>
    <row r="36" spans="1:26" ht="18" customHeight="1">
      <c r="A36" s="90"/>
      <c r="B36" s="41" t="s">
        <v>135</v>
      </c>
      <c r="C36" s="73">
        <f>SUMIF(Octobre!$G$2:$G$910,"Prévoyance",Octobre!$D$2:$D$910)</f>
        <v>0</v>
      </c>
      <c r="D36" s="73">
        <f>SUMIF(Novembre!$G$2:$G$910,"Prévoyance",Novembre!$D$2:$D$910)</f>
        <v>0</v>
      </c>
      <c r="E36" s="73">
        <f>SUMIF(Décembre!$G$2:$G$910,"Prévoyance",Décembre!$D$2:$D$910)</f>
        <v>0</v>
      </c>
      <c r="G36" s="73">
        <f t="shared" si="5"/>
        <v>0</v>
      </c>
      <c r="I36" s="74">
        <f t="shared" si="6"/>
        <v>-1597.65</v>
      </c>
    </row>
    <row r="37" spans="1:26" ht="18" customHeight="1">
      <c r="A37" s="90"/>
      <c r="B37" s="41" t="s">
        <v>136</v>
      </c>
      <c r="C37" s="73">
        <f>SUMIF(Octobre!$G$2:$G$910,"Mutuelle",Octobre!$D$2:$D$910)</f>
        <v>0</v>
      </c>
      <c r="D37" s="73">
        <f>SUMIF(Novembre!$G$2:$G$910,"Mutuelle",Novembre!$D$2:$D$910)</f>
        <v>0</v>
      </c>
      <c r="E37" s="73">
        <f>SUMIF(Décembre!$G$2:$G$910,"Mutuelle",Décembre!$D$2:$D$910)</f>
        <v>0</v>
      </c>
      <c r="G37" s="73">
        <f t="shared" si="5"/>
        <v>0</v>
      </c>
      <c r="I37" s="74">
        <f t="shared" si="6"/>
        <v>-1568.6</v>
      </c>
    </row>
    <row r="38" spans="1:26" ht="18" customHeight="1">
      <c r="A38" s="91"/>
      <c r="B38" s="41" t="s">
        <v>111</v>
      </c>
      <c r="C38" s="73">
        <f>SUMIF(Octobre!$G$2:$G$910,"PAS",Octobre!$D$2:$D$910)</f>
        <v>0</v>
      </c>
      <c r="D38" s="73">
        <f>SUMIF(Novembre!$G$2:$G$910,"PAS",Novembre!$D$2:$D$910)</f>
        <v>0</v>
      </c>
      <c r="E38" s="73">
        <f>SUMIF(Décembre!$G$2:$G$910,"PAS",Décembre!$D$2:$D$910)</f>
        <v>3363</v>
      </c>
      <c r="G38" s="73">
        <f t="shared" si="5"/>
        <v>3363</v>
      </c>
      <c r="I38" s="74">
        <f t="shared" si="6"/>
        <v>-4576.8</v>
      </c>
    </row>
    <row r="39" spans="1:26" ht="14.25" customHeight="1">
      <c r="G39" s="92"/>
      <c r="I39" s="92"/>
    </row>
    <row r="40" spans="1:26" ht="20.25" customHeight="1">
      <c r="A40" s="89" t="s">
        <v>137</v>
      </c>
      <c r="B40" s="75" t="s">
        <v>138</v>
      </c>
      <c r="C40" s="76">
        <v>3516</v>
      </c>
      <c r="D40" s="76">
        <v>16600</v>
      </c>
      <c r="E40" s="77">
        <v>28761</v>
      </c>
      <c r="F40" s="7"/>
      <c r="G40" s="76">
        <f t="shared" ref="G40:G44" si="7">SUM(C40:E40)</f>
        <v>48877</v>
      </c>
      <c r="H40" s="7"/>
      <c r="I40" s="2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>
      <c r="A41" s="90"/>
      <c r="B41" s="75" t="s">
        <v>139</v>
      </c>
      <c r="C41" s="76">
        <v>1277.47</v>
      </c>
      <c r="D41" s="76">
        <v>6157.76</v>
      </c>
      <c r="E41" s="76">
        <v>11138.54</v>
      </c>
      <c r="F41" s="7"/>
      <c r="G41" s="76">
        <f t="shared" si="7"/>
        <v>18573.77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0.25" customHeight="1">
      <c r="A42" s="90"/>
      <c r="B42" s="75" t="s">
        <v>140</v>
      </c>
      <c r="C42" s="76">
        <v>118.38</v>
      </c>
      <c r="D42" s="77">
        <v>536.49</v>
      </c>
      <c r="E42" s="76">
        <v>942.78</v>
      </c>
      <c r="F42" s="7"/>
      <c r="G42" s="76">
        <f t="shared" si="7"/>
        <v>1597.65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0.25" customHeight="1">
      <c r="A43" s="90"/>
      <c r="B43" s="75" t="s">
        <v>141</v>
      </c>
      <c r="C43" s="76">
        <v>142.6</v>
      </c>
      <c r="D43" s="77">
        <v>499.1</v>
      </c>
      <c r="E43" s="76">
        <v>926.9</v>
      </c>
      <c r="F43" s="7"/>
      <c r="G43" s="76">
        <f t="shared" si="7"/>
        <v>1568.6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0.25" customHeight="1">
      <c r="A44" s="91"/>
      <c r="B44" s="75" t="s">
        <v>142</v>
      </c>
      <c r="C44" s="76">
        <v>601.37</v>
      </c>
      <c r="D44" s="76">
        <v>2762.41</v>
      </c>
      <c r="E44" s="76">
        <v>4576.0200000000004</v>
      </c>
      <c r="F44" s="7"/>
      <c r="G44" s="76">
        <f t="shared" si="7"/>
        <v>7939.8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>
      <c r="G45" s="92"/>
    </row>
    <row r="46" spans="1:26" ht="14.25" customHeight="1"/>
    <row r="47" spans="1:26" ht="14.25" customHeight="1"/>
    <row r="48" spans="1:2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4:A38"/>
    <mergeCell ref="A40:A4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4.44140625" defaultRowHeight="15" customHeight="1"/>
  <cols>
    <col min="1" max="1" width="11.33203125" customWidth="1"/>
    <col min="2" max="2" width="92" customWidth="1"/>
    <col min="3" max="6" width="11.33203125" customWidth="1"/>
  </cols>
  <sheetData>
    <row r="1" spans="2:2" ht="14.25" customHeight="1"/>
    <row r="2" spans="2:2" ht="14.25" customHeight="1">
      <c r="B2" s="78" t="s">
        <v>143</v>
      </c>
    </row>
    <row r="3" spans="2:2" ht="14.25" customHeight="1">
      <c r="B3" s="78" t="s">
        <v>144</v>
      </c>
    </row>
    <row r="4" spans="2:2" ht="14.25" customHeight="1">
      <c r="B4" s="78" t="s">
        <v>145</v>
      </c>
    </row>
    <row r="5" spans="2:2" ht="14.25" customHeight="1">
      <c r="B5" s="78" t="s">
        <v>146</v>
      </c>
    </row>
    <row r="6" spans="2:2" ht="14.25" customHeight="1">
      <c r="B6" s="78" t="s">
        <v>147</v>
      </c>
    </row>
    <row r="7" spans="2:2" ht="14.25" customHeight="1">
      <c r="B7" s="78" t="s">
        <v>148</v>
      </c>
    </row>
    <row r="8" spans="2:2" ht="14.25" customHeight="1"/>
    <row r="9" spans="2:2" ht="14.25" customHeight="1"/>
    <row r="10" spans="2:2" ht="14.25" customHeight="1"/>
    <row r="11" spans="2:2" ht="14.25" customHeight="1"/>
    <row r="12" spans="2:2" ht="14.25" customHeight="1"/>
    <row r="13" spans="2:2" ht="14.25" customHeight="1"/>
    <row r="14" spans="2:2" ht="14.25" customHeight="1"/>
    <row r="15" spans="2:2" ht="14.25" customHeight="1"/>
    <row r="16" spans="2: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Sadok</cp:lastModifiedBy>
  <dcterms:modified xsi:type="dcterms:W3CDTF">2023-01-13T08:56:22Z</dcterms:modified>
</cp:coreProperties>
</file>