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B2133C07-1CBC-4671-9774-B28E14D75547}" xr6:coauthVersionLast="47" xr6:coauthVersionMax="47" xr10:uidLastSave="{00000000-0000-0000-0000-000000000000}"/>
  <bookViews>
    <workbookView xWindow="4524" yWindow="3912" windowWidth="17280" windowHeight="10728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'2023'!$B$31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'2023'!$B$30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'2023'!$B$28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'2023'!$B$26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9" i="15" l="1"/>
  <c r="I20" i="15"/>
  <c r="J20" i="15"/>
  <c r="K20" i="15"/>
  <c r="K29" i="15" s="1"/>
  <c r="L20" i="15"/>
  <c r="M20" i="15"/>
  <c r="M29" i="15" s="1"/>
  <c r="N20" i="15"/>
  <c r="N29" i="15" s="1"/>
  <c r="H20" i="15"/>
  <c r="P32" i="15"/>
  <c r="P31" i="15"/>
  <c r="N27" i="15"/>
  <c r="M27" i="15"/>
  <c r="L27" i="15"/>
  <c r="K27" i="15"/>
  <c r="J27" i="15"/>
  <c r="I27" i="15"/>
  <c r="H27" i="15"/>
  <c r="P26" i="15"/>
  <c r="P25" i="15"/>
  <c r="G24" i="15"/>
  <c r="G27" i="15" s="1"/>
  <c r="F24" i="15"/>
  <c r="F27" i="15" s="1"/>
  <c r="E24" i="15"/>
  <c r="E27" i="15" s="1"/>
  <c r="D24" i="15"/>
  <c r="D27" i="15" s="1"/>
  <c r="C24" i="15"/>
  <c r="P23" i="15"/>
  <c r="L29" i="15"/>
  <c r="J29" i="15"/>
  <c r="P18" i="15"/>
  <c r="G17" i="15"/>
  <c r="G20" i="15" s="1"/>
  <c r="F17" i="15"/>
  <c r="F20" i="15" s="1"/>
  <c r="F29" i="15" s="1"/>
  <c r="E17" i="15"/>
  <c r="E20" i="15" s="1"/>
  <c r="E29" i="15" s="1"/>
  <c r="D17" i="15"/>
  <c r="D20" i="15" s="1"/>
  <c r="D29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N26" i="14"/>
  <c r="M26" i="14"/>
  <c r="K26" i="14"/>
  <c r="H26" i="14"/>
  <c r="G26" i="14"/>
  <c r="F26" i="14"/>
  <c r="E26" i="14"/>
  <c r="C26" i="14"/>
  <c r="P25" i="14"/>
  <c r="P24" i="14"/>
  <c r="N23" i="14"/>
  <c r="M23" i="14"/>
  <c r="L23" i="14"/>
  <c r="L26" i="14" s="1"/>
  <c r="K23" i="14"/>
  <c r="J23" i="14"/>
  <c r="J26" i="14" s="1"/>
  <c r="I23" i="14"/>
  <c r="I26" i="14" s="1"/>
  <c r="H23" i="14"/>
  <c r="G23" i="14"/>
  <c r="F23" i="14"/>
  <c r="E23" i="14"/>
  <c r="D23" i="14"/>
  <c r="D26" i="14" s="1"/>
  <c r="P22" i="14"/>
  <c r="L19" i="14"/>
  <c r="L28" i="14" s="1"/>
  <c r="K19" i="14"/>
  <c r="K28" i="14" s="1"/>
  <c r="J19" i="14"/>
  <c r="J28" i="14" s="1"/>
  <c r="I19" i="14"/>
  <c r="D19" i="14"/>
  <c r="C19" i="14"/>
  <c r="P18" i="14"/>
  <c r="N17" i="14"/>
  <c r="N19" i="14" s="1"/>
  <c r="N28" i="14" s="1"/>
  <c r="M17" i="14"/>
  <c r="M19" i="14" s="1"/>
  <c r="M28" i="14" s="1"/>
  <c r="L17" i="14"/>
  <c r="K17" i="14"/>
  <c r="J17" i="14"/>
  <c r="I17" i="14"/>
  <c r="H17" i="14"/>
  <c r="H19" i="14" s="1"/>
  <c r="H28" i="14" s="1"/>
  <c r="G17" i="14"/>
  <c r="G19" i="14" s="1"/>
  <c r="G28" i="14" s="1"/>
  <c r="F17" i="14"/>
  <c r="F19" i="14" s="1"/>
  <c r="F28" i="14" s="1"/>
  <c r="E17" i="14"/>
  <c r="E19" i="14" s="1"/>
  <c r="E28" i="14" s="1"/>
  <c r="D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8" i="15" l="1"/>
  <c r="H29" i="15"/>
  <c r="P24" i="15"/>
  <c r="I29" i="15"/>
  <c r="G29" i="15"/>
  <c r="I28" i="14"/>
  <c r="P26" i="14"/>
  <c r="P19" i="14"/>
  <c r="P20" i="15"/>
  <c r="D28" i="14"/>
  <c r="P17" i="15"/>
  <c r="C27" i="15"/>
  <c r="P27" i="15" s="1"/>
  <c r="P23" i="14"/>
  <c r="C28" i="14"/>
  <c r="P17" i="14"/>
  <c r="C29" i="15" l="1"/>
  <c r="P29" i="15" s="1"/>
  <c r="P28" i="14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sa cagnotte 
</t>
        </r>
      </text>
    </comment>
  </commentList>
</comments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<sst xmlns="http://schemas.openxmlformats.org/spreadsheetml/2006/main" count="83" uniqueCount="45">
  <si>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</si>
  <si>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</si>
  <si>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</si>
  <si>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</si>
  <si>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</si>
  <si>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</si>
  <si>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</si>
  <si>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</si>
  <si>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</si>
  <si>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</si>
  <si>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</si>
  <si>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</si>
  <si>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</si>
  <si>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</si>
  <si>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</si>
  <si>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</si>
  <si>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</si>
  <si>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</si>
  <si>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</si>
  <si>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</si>
  <si>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</si>
  <si>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</si>
  <si>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</si>
  <si>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</si>
  <si>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</si>
  <si>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</si>
  <si>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</si>
  <si>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</si>
  <si>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</si>
  <si>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</si>
  <si>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</si>
  <si>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</si>
  <si>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</si>
  <si>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</si>
  <si>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</si>
  <si>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</si>
  <si>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</si>
  <si>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</si>
  <si>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</si>
  <si>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</si>
  <si>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</si>
  <si>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(Février 2023)</t>
  </si>
  <si>
    <t>Achat HT</t>
  </si>
  <si>
    <t>TJM (Septembre 2023)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</si>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</sst>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3" workbookViewId="0">
      <selection activeCell="N17" sqref="N17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>
        <v>2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8</v>
      </c>
      <c r="O6" s="36"/>
      <c r="P6" s="57">
        <f>SUM(C6:N6)</f>
        <v>181</v>
      </c>
    </row>
    <row r="7" spans="2:16" x14ac:dyDescent="0.3">
      <c r="B7" s="9" t="s">
        <v>21</v>
      </c>
      <c r="C7" s="37"/>
      <c r="D7" s="37">
        <v>2</v>
      </c>
      <c r="E7" s="37">
        <v>22</v>
      </c>
      <c r="F7" s="37">
        <v>12</v>
      </c>
      <c r="G7" s="37">
        <v>16</v>
      </c>
      <c r="H7" s="37">
        <v>22</v>
      </c>
      <c r="I7" s="37">
        <v>20</v>
      </c>
      <c r="J7" s="37">
        <v>14</v>
      </c>
      <c r="K7" s="37">
        <v>10</v>
      </c>
      <c r="L7" s="37">
        <v>22</v>
      </c>
      <c r="M7" s="37">
        <v>21</v>
      </c>
      <c r="N7" s="37">
        <v>20</v>
      </c>
      <c r="O7" s="36"/>
      <c r="P7" s="57">
        <f>SUM(C7:N7)</f>
        <v>181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3</v>
      </c>
      <c r="F8" s="63">
        <f t="shared" si="0"/>
        <v>-7</v>
      </c>
      <c r="G8" s="63">
        <f t="shared" si="0"/>
        <v>-3</v>
      </c>
      <c r="H8" s="63">
        <f t="shared" si="0"/>
        <v>3</v>
      </c>
      <c r="I8" s="63">
        <f t="shared" si="0"/>
        <v>1</v>
      </c>
      <c r="J8" s="63">
        <f t="shared" si="0"/>
        <v>-5</v>
      </c>
      <c r="K8" s="63">
        <f t="shared" si="0"/>
        <v>-9</v>
      </c>
      <c r="L8" s="63">
        <f t="shared" si="0"/>
        <v>3</v>
      </c>
      <c r="M8" s="63">
        <f t="shared" si="0"/>
        <v>2</v>
      </c>
      <c r="N8" s="63">
        <f t="shared" si="0"/>
        <v>12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>
        <v>2</v>
      </c>
      <c r="E11" s="11">
        <v>22</v>
      </c>
      <c r="F11" s="11">
        <v>12</v>
      </c>
      <c r="G11" s="11">
        <v>16</v>
      </c>
      <c r="H11" s="11">
        <v>22</v>
      </c>
      <c r="I11" s="11">
        <v>20</v>
      </c>
      <c r="J11" s="11">
        <v>14</v>
      </c>
      <c r="K11" s="11">
        <v>10</v>
      </c>
      <c r="L11" s="11">
        <v>22</v>
      </c>
      <c r="M11" s="11">
        <v>21</v>
      </c>
      <c r="N11" s="11">
        <v>20</v>
      </c>
      <c r="P11" s="58">
        <f>SUM(C11:N11)</f>
        <v>181</v>
      </c>
    </row>
    <row r="12" spans="2:16" x14ac:dyDescent="0.3">
      <c r="B12" s="9" t="s">
        <v>16</v>
      </c>
      <c r="C12" s="12"/>
      <c r="D12" s="12"/>
      <c r="E12" s="12">
        <v>1</v>
      </c>
      <c r="F12" s="12">
        <v>7</v>
      </c>
      <c r="G12" s="12">
        <v>4</v>
      </c>
      <c r="H12" s="12"/>
      <c r="I12" s="12"/>
      <c r="J12" s="12">
        <v>8</v>
      </c>
      <c r="K12" s="12">
        <v>0</v>
      </c>
      <c r="L12" s="12"/>
      <c r="M12" s="12"/>
      <c r="N12" s="12"/>
      <c r="P12" s="58">
        <f>SUM(C12:N12)</f>
        <v>20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>
        <v>11</v>
      </c>
      <c r="L13" s="12"/>
      <c r="M13" s="12"/>
      <c r="N13" s="12"/>
      <c r="P13" s="58">
        <f>SUM(C13:N13)</f>
        <v>11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>
        <f>D11*Params!$C$5*(1-Params!$C$3)-Params!$C$4</f>
        <v>992.2</v>
      </c>
      <c r="E17" s="10">
        <f>E11*Params!$C$5*(1-Params!$C$3)-Params!$C$4</f>
        <v>11664.2</v>
      </c>
      <c r="F17" s="10">
        <f>F11*Params!$C$5*(1-Params!$C$3)-Params!$C$4</f>
        <v>6328.2000000000007</v>
      </c>
      <c r="G17" s="10">
        <f>G11*Params!$C$5*(1-Params!$C$3)-Params!$C$4</f>
        <v>8462.6</v>
      </c>
      <c r="H17" s="10">
        <f>H11*Params!$C$5*(1-Params!$C$3)-Params!$C$4</f>
        <v>11664.2</v>
      </c>
      <c r="I17" s="10">
        <f>I11*Params!$C$5*(1-Params!$C$3)-Params!$C$4</f>
        <v>10597</v>
      </c>
      <c r="J17" s="10">
        <f>J11*Params!$C$5*(1-Params!$C$3)-Params!$C$4</f>
        <v>7395.4000000000005</v>
      </c>
      <c r="K17" s="10">
        <f>K11*Params!$C$6*(1-Params!$C$3)-Params!$C$4</f>
        <v>4893</v>
      </c>
      <c r="L17" s="10">
        <f>L11*Params!$C$6*(1-Params!$C$3)-Params!$C$4</f>
        <v>10854.6</v>
      </c>
      <c r="M17" s="10">
        <f>M11*Params!$C$6*(1-Params!$C$3)-Params!$C$4</f>
        <v>10357.800000000001</v>
      </c>
      <c r="N17" s="10">
        <f>N11*Params!$C$6*(1-Params!$C$3)-Params!$C$4</f>
        <v>9861</v>
      </c>
      <c r="O17" s="4"/>
      <c r="P17" s="41">
        <f>SUM(C17:N17)</f>
        <v>93070.200000000012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992.2</v>
      </c>
      <c r="E19" s="28">
        <f t="shared" si="1"/>
        <v>11664.2</v>
      </c>
      <c r="F19" s="28">
        <f t="shared" si="1"/>
        <v>6328.2000000000007</v>
      </c>
      <c r="G19" s="28">
        <f t="shared" si="1"/>
        <v>8462.6</v>
      </c>
      <c r="H19" s="28">
        <f t="shared" si="1"/>
        <v>11664.2</v>
      </c>
      <c r="I19" s="28">
        <f t="shared" si="1"/>
        <v>10597</v>
      </c>
      <c r="J19" s="28">
        <f t="shared" si="1"/>
        <v>7395.4000000000005</v>
      </c>
      <c r="K19" s="28">
        <f t="shared" si="1"/>
        <v>4893</v>
      </c>
      <c r="L19" s="28">
        <f t="shared" si="1"/>
        <v>10854.6</v>
      </c>
      <c r="M19" s="28">
        <f t="shared" si="1"/>
        <v>10357.800000000001</v>
      </c>
      <c r="N19" s="28">
        <f t="shared" si="1"/>
        <v>9861</v>
      </c>
      <c r="O19" s="5"/>
      <c r="P19" s="42">
        <f>SUM(C19:N19)</f>
        <v>93070.200000000012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>
        <v>553.38</v>
      </c>
      <c r="E22" s="10">
        <v>5958.61</v>
      </c>
      <c r="F22" s="10">
        <v>5958.61</v>
      </c>
      <c r="G22" s="10">
        <v>5958.61</v>
      </c>
      <c r="H22" s="10">
        <v>5958.61</v>
      </c>
      <c r="I22" s="10">
        <v>5958.61</v>
      </c>
      <c r="J22" s="10">
        <v>5958.61</v>
      </c>
      <c r="K22" s="10">
        <v>3033.91</v>
      </c>
      <c r="L22" s="10">
        <v>5429.83</v>
      </c>
      <c r="M22" s="10">
        <v>5429.83</v>
      </c>
      <c r="N22" s="10">
        <v>5312.58</v>
      </c>
      <c r="O22" s="4"/>
      <c r="P22" s="43">
        <f>SUM(C22:N22)</f>
        <v>55511.19</v>
      </c>
    </row>
    <row r="23" spans="2:16" x14ac:dyDescent="0.3">
      <c r="B23" s="9" t="s">
        <v>8</v>
      </c>
      <c r="C23" s="10"/>
      <c r="D23" s="10">
        <f>119.46+228.79</f>
        <v>348.25</v>
      </c>
      <c r="E23" s="10">
        <f>1300.65+2472.26</f>
        <v>3772.9100000000003</v>
      </c>
      <c r="F23" s="10">
        <f>1300.65+2472.95</f>
        <v>3773.6</v>
      </c>
      <c r="G23" s="10">
        <f>1300.65+2480.12</f>
        <v>3780.77</v>
      </c>
      <c r="H23" s="10">
        <f>1300.65+2476.54</f>
        <v>3777.19</v>
      </c>
      <c r="I23" s="10">
        <f>1300.65+2473.77</f>
        <v>3774.42</v>
      </c>
      <c r="J23" s="10">
        <f>1300.65+2473.77</f>
        <v>3774.42</v>
      </c>
      <c r="K23" s="10">
        <f>655.45+1263.99</f>
        <v>1919.44</v>
      </c>
      <c r="L23" s="10">
        <f>1293.89+2344.55</f>
        <v>3638.4400000000005</v>
      </c>
      <c r="M23" s="10">
        <f>1293.89+2344.55</f>
        <v>3638.4400000000005</v>
      </c>
      <c r="N23" s="10">
        <f>1280.46+2300.05</f>
        <v>3580.51</v>
      </c>
      <c r="O23" s="4"/>
      <c r="P23" s="43">
        <f>SUM(C23:N23)</f>
        <v>35778.39</v>
      </c>
    </row>
    <row r="24" spans="2:16" x14ac:dyDescent="0.3">
      <c r="B24" s="55" t="s">
        <v>40</v>
      </c>
      <c r="C24" s="10"/>
      <c r="D24" s="10">
        <v>118.98399999999999</v>
      </c>
      <c r="E24" s="10">
        <v>308.82400000000001</v>
      </c>
      <c r="F24" s="10">
        <v>219.952</v>
      </c>
      <c r="G24" s="10">
        <v>259.93599999999998</v>
      </c>
      <c r="H24" s="10">
        <v>319.91199999999998</v>
      </c>
      <c r="I24" s="10">
        <v>299.92</v>
      </c>
      <c r="J24" s="10">
        <v>239.94399999999999</v>
      </c>
      <c r="K24" s="10">
        <v>199.96</v>
      </c>
      <c r="L24" s="10">
        <v>319.91199999999998</v>
      </c>
      <c r="M24" s="10">
        <v>309.916</v>
      </c>
      <c r="N24" s="10">
        <v>309.92</v>
      </c>
      <c r="O24" s="4"/>
      <c r="P24" s="43">
        <f>SUM(C24:N24)</f>
        <v>2907.1800000000003</v>
      </c>
    </row>
    <row r="25" spans="2:16" x14ac:dyDescent="0.3">
      <c r="B25" s="55" t="s">
        <v>42</v>
      </c>
      <c r="C25" s="64"/>
      <c r="D25" s="64">
        <v>99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99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1119.614</v>
      </c>
      <c r="E26" s="44">
        <f t="shared" si="2"/>
        <v>10040.344000000001</v>
      </c>
      <c r="F26" s="44">
        <f t="shared" si="2"/>
        <v>9952.1619999999984</v>
      </c>
      <c r="G26" s="44">
        <f t="shared" si="2"/>
        <v>9999.3159999999989</v>
      </c>
      <c r="H26" s="44">
        <f t="shared" si="2"/>
        <v>10055.712</v>
      </c>
      <c r="I26" s="44">
        <f t="shared" si="2"/>
        <v>10032.949999999999</v>
      </c>
      <c r="J26" s="44">
        <f t="shared" si="2"/>
        <v>9972.9739999999983</v>
      </c>
      <c r="K26" s="44">
        <f t="shared" si="2"/>
        <v>5153.3100000000004</v>
      </c>
      <c r="L26" s="44">
        <f t="shared" si="2"/>
        <v>9388.1820000000007</v>
      </c>
      <c r="M26" s="44">
        <f t="shared" si="2"/>
        <v>9378.1859999999997</v>
      </c>
      <c r="N26" s="44">
        <f t="shared" si="2"/>
        <v>9203.01</v>
      </c>
      <c r="O26" s="4"/>
      <c r="P26" s="60">
        <f>SUM(C26:N26)</f>
        <v>94295.76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-127.41399999999999</v>
      </c>
      <c r="E28" s="47">
        <f t="shared" si="3"/>
        <v>1623.8559999999998</v>
      </c>
      <c r="F28" s="47">
        <f t="shared" si="3"/>
        <v>-3623.9619999999977</v>
      </c>
      <c r="G28" s="47">
        <f t="shared" si="3"/>
        <v>-1536.7159999999985</v>
      </c>
      <c r="H28" s="47">
        <f t="shared" si="3"/>
        <v>1608.4880000000012</v>
      </c>
      <c r="I28" s="47">
        <f t="shared" si="3"/>
        <v>564.05000000000109</v>
      </c>
      <c r="J28" s="47">
        <f t="shared" si="3"/>
        <v>-2577.5739999999978</v>
      </c>
      <c r="K28" s="47">
        <f t="shared" si="3"/>
        <v>-260.3100000000004</v>
      </c>
      <c r="L28" s="47">
        <f t="shared" si="3"/>
        <v>1466.4179999999997</v>
      </c>
      <c r="M28" s="47">
        <f t="shared" si="3"/>
        <v>979.6140000000014</v>
      </c>
      <c r="N28" s="47">
        <f t="shared" si="3"/>
        <v>657.98999999999978</v>
      </c>
      <c r="P28" s="59">
        <f>SUM(C28:N28)</f>
        <v>-1225.5599999999913</v>
      </c>
    </row>
    <row r="30" spans="2:16" x14ac:dyDescent="0.3">
      <c r="B30" s="62" t="s">
        <v>37</v>
      </c>
      <c r="C30" s="54"/>
      <c r="D30" s="54">
        <v>56</v>
      </c>
      <c r="E30" s="54">
        <v>616</v>
      </c>
      <c r="F30" s="54">
        <v>336</v>
      </c>
      <c r="G30" s="54">
        <v>448</v>
      </c>
      <c r="H30" s="54">
        <v>616</v>
      </c>
      <c r="I30" s="54">
        <v>560</v>
      </c>
      <c r="J30" s="54">
        <v>392</v>
      </c>
      <c r="K30" s="54">
        <v>280</v>
      </c>
      <c r="L30" s="54">
        <v>616</v>
      </c>
      <c r="M30" s="54">
        <v>588</v>
      </c>
      <c r="N30" s="54">
        <v>560</v>
      </c>
      <c r="P30" s="61">
        <f>SUM(C30:N30)</f>
        <v>5068</v>
      </c>
    </row>
    <row r="31" spans="2:16" x14ac:dyDescent="0.3">
      <c r="B31" s="62" t="s">
        <v>38</v>
      </c>
      <c r="C31" s="54"/>
      <c r="D31" s="54">
        <v>118.98399999999999</v>
      </c>
      <c r="E31" s="54">
        <v>308.82400000000001</v>
      </c>
      <c r="F31" s="54">
        <v>219.952</v>
      </c>
      <c r="G31" s="54">
        <v>259.93599999999998</v>
      </c>
      <c r="H31" s="54">
        <v>319.91199999999998</v>
      </c>
      <c r="I31" s="54">
        <v>299.92</v>
      </c>
      <c r="J31" s="54">
        <v>239.94399999999999</v>
      </c>
      <c r="K31" s="54">
        <v>199.96</v>
      </c>
      <c r="L31" s="54">
        <v>319.91199999999998</v>
      </c>
      <c r="M31" s="54">
        <v>309.916</v>
      </c>
      <c r="N31" s="54">
        <v>309.92</v>
      </c>
      <c r="P31" s="61">
        <f>SUM(C31:N31)</f>
        <v>2907.1800000000003</v>
      </c>
    </row>
    <row r="32" spans="2:16" x14ac:dyDescent="0.3">
      <c r="P32"/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B46E-2508-47BF-9389-7EF31E80FABA}">
  <dimension ref="B1:P32"/>
  <sheetViews>
    <sheetView tabSelected="1" topLeftCell="D3" workbookViewId="0">
      <selection activeCell="P18" sqref="P18:P19"/>
    </sheetView>
  </sheetViews>
  <sheetFormatPr baseColWidth="10" defaultRowHeight="14.4" x14ac:dyDescent="0.3"/>
  <cols>
    <col min="1" max="1" width="3" customWidth="1"/>
    <col min="2" max="2" width="28" customWidth="1"/>
    <col min="14" max="14" width="18.4414062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14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7">
        <f>SUM(C6:N6)</f>
        <v>90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6</v>
      </c>
      <c r="G7" s="37">
        <v>20</v>
      </c>
      <c r="H7" s="37"/>
      <c r="I7" s="37"/>
      <c r="J7" s="37"/>
      <c r="K7" s="37"/>
      <c r="L7" s="37"/>
      <c r="M7" s="37"/>
      <c r="N7" s="37"/>
      <c r="O7" s="36"/>
      <c r="P7" s="57">
        <f>SUM(C7:N7)</f>
        <v>90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1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6</v>
      </c>
      <c r="G11" s="11">
        <v>20</v>
      </c>
      <c r="H11" s="11"/>
      <c r="I11" s="11"/>
      <c r="J11" s="11"/>
      <c r="K11" s="11"/>
      <c r="L11" s="11"/>
      <c r="M11" s="11"/>
      <c r="N11" s="11"/>
      <c r="P11" s="58">
        <f>SUM(C11:N11)</f>
        <v>90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/>
      <c r="D13" s="12"/>
      <c r="E13" s="12"/>
      <c r="F13" s="12">
        <v>5</v>
      </c>
      <c r="G13" s="12"/>
      <c r="H13" s="12"/>
      <c r="I13" s="12"/>
      <c r="J13" s="12"/>
      <c r="K13" s="12"/>
      <c r="L13" s="12"/>
      <c r="M13" s="12"/>
      <c r="N13" s="12"/>
      <c r="P13" s="58">
        <f>SUM(C13:N13)</f>
        <v>5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10854.6</v>
      </c>
      <c r="D17" s="10">
        <f>D11*Params!$C$6*(1-Params!$C$3)-Params!$C$4</f>
        <v>10357.800000000001</v>
      </c>
      <c r="E17" s="10">
        <f>E11*Params!$C$6*(1-Params!$C$3)-Params!$C$4</f>
        <v>10357.800000000001</v>
      </c>
      <c r="F17" s="10">
        <f>F11*Params!$C$6*(1-Params!$C$3)-Params!$C$4</f>
        <v>2905.8</v>
      </c>
      <c r="G17" s="10">
        <f>G11*Params!$C$6*(1-Params!$C$3)-Params!$C$4</f>
        <v>9861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44337.000000000007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4"/>
      <c r="D19" s="64"/>
      <c r="E19" s="64"/>
      <c r="F19" s="64"/>
      <c r="G19" s="64"/>
      <c r="H19" s="64">
        <v>79</v>
      </c>
      <c r="I19" s="64"/>
      <c r="J19" s="64"/>
      <c r="K19" s="64"/>
      <c r="L19" s="64"/>
      <c r="M19" s="64"/>
      <c r="N19" s="64"/>
      <c r="O19" s="4"/>
      <c r="P19" s="41">
        <f>SUM(C19:N19)</f>
        <v>79</v>
      </c>
    </row>
    <row r="20" spans="2:16" x14ac:dyDescent="0.3">
      <c r="B20" s="27" t="s">
        <v>2</v>
      </c>
      <c r="C20" s="28">
        <f t="shared" ref="C20:N20" si="1">SUM(C17:C18)</f>
        <v>10854.6</v>
      </c>
      <c r="D20" s="28">
        <f t="shared" si="1"/>
        <v>10357.800000000001</v>
      </c>
      <c r="E20" s="28">
        <f t="shared" si="1"/>
        <v>10357.800000000001</v>
      </c>
      <c r="F20" s="28">
        <f t="shared" si="1"/>
        <v>2905.8</v>
      </c>
      <c r="G20" s="28">
        <f t="shared" si="1"/>
        <v>9861</v>
      </c>
      <c r="H20" s="28">
        <f>SUM(H17:H19)</f>
        <v>79</v>
      </c>
      <c r="I20" s="28">
        <f t="shared" ref="I20:N20" si="2">SUM(I17:I19)</f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5"/>
      <c r="P20" s="42">
        <f>SUM(C20:N20)</f>
        <v>44416.000000000007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5420.32</v>
      </c>
      <c r="D23" s="10">
        <v>5420.32</v>
      </c>
      <c r="E23" s="10">
        <v>5420.32</v>
      </c>
      <c r="F23" s="10">
        <v>4147.55</v>
      </c>
      <c r="G23" s="10">
        <v>5420.32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25828.829999999998</v>
      </c>
    </row>
    <row r="24" spans="2:16" x14ac:dyDescent="0.3">
      <c r="B24" s="9" t="s">
        <v>8</v>
      </c>
      <c r="C24" s="10">
        <f>1307.96+2361.64</f>
        <v>3669.6</v>
      </c>
      <c r="D24" s="10">
        <f>1307.96+2361.64</f>
        <v>3669.6</v>
      </c>
      <c r="E24" s="10">
        <f>1307.96+2361.64</f>
        <v>3669.6</v>
      </c>
      <c r="F24" s="10">
        <f>1020.62+1845.78</f>
        <v>2866.4</v>
      </c>
      <c r="G24" s="10">
        <f>1307.96+2386.87</f>
        <v>3694.83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17570.03</v>
      </c>
    </row>
    <row r="25" spans="2:16" x14ac:dyDescent="0.3">
      <c r="B25" s="55" t="s">
        <v>40</v>
      </c>
      <c r="C25" s="10">
        <v>309.91199999999998</v>
      </c>
      <c r="D25" s="10">
        <v>309.916</v>
      </c>
      <c r="E25" s="10">
        <v>309.916</v>
      </c>
      <c r="F25" s="10">
        <v>159.976</v>
      </c>
      <c r="G25" s="10">
        <v>299.92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1389.6399999999999</v>
      </c>
    </row>
    <row r="26" spans="2:16" x14ac:dyDescent="0.3">
      <c r="B26" s="55" t="s">
        <v>42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>SUM(C26:N26)</f>
        <v>0</v>
      </c>
    </row>
    <row r="27" spans="2:16" x14ac:dyDescent="0.3">
      <c r="B27" s="8" t="s">
        <v>3</v>
      </c>
      <c r="C27" s="44">
        <f t="shared" ref="C27:N27" si="3">SUM(C23:C26)</f>
        <v>9399.8320000000003</v>
      </c>
      <c r="D27" s="44">
        <f t="shared" si="3"/>
        <v>9399.8359999999993</v>
      </c>
      <c r="E27" s="44">
        <f t="shared" si="3"/>
        <v>9399.8359999999993</v>
      </c>
      <c r="F27" s="44">
        <f t="shared" si="3"/>
        <v>7173.9260000000004</v>
      </c>
      <c r="G27" s="44">
        <f t="shared" si="3"/>
        <v>9415.07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O27" s="4"/>
      <c r="P27" s="60">
        <f>SUM(C27:N27)</f>
        <v>44788.5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4">C20-C27</f>
        <v>1454.768</v>
      </c>
      <c r="D29" s="47">
        <f t="shared" si="4"/>
        <v>957.96400000000176</v>
      </c>
      <c r="E29" s="47">
        <f t="shared" si="4"/>
        <v>957.96400000000176</v>
      </c>
      <c r="F29" s="47">
        <f t="shared" si="4"/>
        <v>-4268.1260000000002</v>
      </c>
      <c r="G29" s="47">
        <f t="shared" si="4"/>
        <v>445.93000000000029</v>
      </c>
      <c r="H29" s="47">
        <f t="shared" si="4"/>
        <v>79</v>
      </c>
      <c r="I29" s="47">
        <f t="shared" si="4"/>
        <v>0</v>
      </c>
      <c r="J29" s="47">
        <f t="shared" si="4"/>
        <v>0</v>
      </c>
      <c r="K29" s="47">
        <f t="shared" si="4"/>
        <v>0</v>
      </c>
      <c r="L29" s="47">
        <f t="shared" si="4"/>
        <v>0</v>
      </c>
      <c r="M29" s="47">
        <f t="shared" si="4"/>
        <v>0</v>
      </c>
      <c r="N29" s="47">
        <f t="shared" si="4"/>
        <v>0</v>
      </c>
      <c r="P29" s="59">
        <f>SUM(C29:N29)</f>
        <v>-372.49999999999636</v>
      </c>
    </row>
    <row r="31" spans="2:16" x14ac:dyDescent="0.3">
      <c r="B31" s="62" t="s">
        <v>37</v>
      </c>
      <c r="C31" s="54">
        <v>616</v>
      </c>
      <c r="D31" s="54">
        <v>588</v>
      </c>
      <c r="E31" s="54">
        <v>588</v>
      </c>
      <c r="F31" s="54">
        <v>168</v>
      </c>
      <c r="G31" s="54">
        <v>560</v>
      </c>
      <c r="H31" s="54"/>
      <c r="I31" s="54"/>
      <c r="J31" s="54"/>
      <c r="K31" s="54"/>
      <c r="L31" s="54"/>
      <c r="M31" s="54"/>
      <c r="N31" s="54"/>
      <c r="P31" s="61">
        <f>SUM(C31:N31)</f>
        <v>2520</v>
      </c>
    </row>
    <row r="32" spans="2:16" x14ac:dyDescent="0.3">
      <c r="B32" s="62" t="s">
        <v>38</v>
      </c>
      <c r="C32" s="54">
        <v>309.91199999999998</v>
      </c>
      <c r="D32" s="54">
        <v>309.916</v>
      </c>
      <c r="E32" s="54">
        <v>309.916</v>
      </c>
      <c r="F32" s="54">
        <v>159.976</v>
      </c>
      <c r="G32" s="54">
        <v>299.92</v>
      </c>
      <c r="H32" s="54"/>
      <c r="I32" s="54"/>
      <c r="J32" s="54"/>
      <c r="K32" s="54"/>
      <c r="L32" s="54"/>
      <c r="M32" s="54"/>
      <c r="N32" s="54"/>
      <c r="P32" s="61">
        <f>SUM(C32:N32)</f>
        <v>1389.6399999999999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580</v>
      </c>
    </row>
    <row r="6" spans="2:3" ht="22.95" customHeight="1" x14ac:dyDescent="0.3">
      <c r="B6" s="33" t="s">
        <v>43</v>
      </c>
      <c r="C6" s="33">
        <v>540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'2023'!P28+'2024'!P29</f>
        <v>-1598.0599999999877</v>
      </c>
    </row>
    <row r="4" spans="2:3" ht="16.95" customHeight="1" x14ac:dyDescent="0.3">
      <c r="B4" s="38" t="s">
        <v>39</v>
      </c>
      <c r="C4" s="40">
        <f>'2023'!P12+'2024'!P12</f>
        <v>30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2024-06-11T10:04:41Z</dcterms:modified>
</cp:coreProperties>
</file>