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15F169E9-8A86-4651-AB50-7BB02EE8937B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'2024'!$B$30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'2024'!$B$26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FRAIS_PEE_AMUNSI">'2024'!$B$25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INTERESSEMENT_CSG_CRDS">'2024'!$B$24</definedName>
    <definedName name="SORTIES_INTERESSEMENT_NET">'2024'!$B$23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'2024'!$B$28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5" i="16" l="1"/>
  <c r="E24" i="16"/>
  <c r="E23" i="16"/>
  <c r="M30" i="16"/>
  <c r="J30" i="16"/>
  <c r="I30" i="16"/>
  <c r="N28" i="16"/>
  <c r="N30" i="16" s="1"/>
  <c r="M28" i="16"/>
  <c r="L28" i="16"/>
  <c r="K28" i="16"/>
  <c r="K30" i="16" s="1"/>
  <c r="J28" i="16"/>
  <c r="I28" i="16"/>
  <c r="H28" i="16"/>
  <c r="G28" i="16"/>
  <c r="F28" i="16"/>
  <c r="F30" i="16" s="1"/>
  <c r="P27" i="16"/>
  <c r="E26" i="16"/>
  <c r="D26" i="16"/>
  <c r="C26" i="16"/>
  <c r="C28" i="16" s="1"/>
  <c r="P24" i="16"/>
  <c r="D24" i="16"/>
  <c r="D23" i="16"/>
  <c r="P22" i="16"/>
  <c r="N19" i="16"/>
  <c r="M19" i="16"/>
  <c r="L19" i="16"/>
  <c r="L30" i="16" s="1"/>
  <c r="K19" i="16"/>
  <c r="J19" i="16"/>
  <c r="I19" i="16"/>
  <c r="H19" i="16"/>
  <c r="H30" i="16" s="1"/>
  <c r="G19" i="16"/>
  <c r="G30" i="16" s="1"/>
  <c r="F19" i="16"/>
  <c r="C19" i="16"/>
  <c r="P18" i="16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P8" i="16" s="1"/>
  <c r="D8" i="16"/>
  <c r="C8" i="16"/>
  <c r="P7" i="16"/>
  <c r="P6" i="16"/>
  <c r="F27" i="15"/>
  <c r="E27" i="15"/>
  <c r="D27" i="15"/>
  <c r="N25" i="15"/>
  <c r="M25" i="15"/>
  <c r="K25" i="15"/>
  <c r="J25" i="15"/>
  <c r="I25" i="15"/>
  <c r="H25" i="15"/>
  <c r="G25" i="15"/>
  <c r="F25" i="15"/>
  <c r="E25" i="15"/>
  <c r="D25" i="15"/>
  <c r="C25" i="15"/>
  <c r="P24" i="15"/>
  <c r="P23" i="15"/>
  <c r="N23" i="15"/>
  <c r="M23" i="15"/>
  <c r="L23" i="15"/>
  <c r="L25" i="15" s="1"/>
  <c r="L27" i="15" s="1"/>
  <c r="K23" i="15"/>
  <c r="J23" i="15"/>
  <c r="I23" i="15"/>
  <c r="P22" i="15"/>
  <c r="L19" i="15"/>
  <c r="K19" i="15"/>
  <c r="K27" i="15" s="1"/>
  <c r="I19" i="15"/>
  <c r="I27" i="15" s="1"/>
  <c r="H19" i="15"/>
  <c r="H27" i="15" s="1"/>
  <c r="G19" i="15"/>
  <c r="F19" i="15"/>
  <c r="E19" i="15"/>
  <c r="D19" i="15"/>
  <c r="C19" i="15"/>
  <c r="C27" i="15" s="1"/>
  <c r="P18" i="15"/>
  <c r="N17" i="15"/>
  <c r="N19" i="15" s="1"/>
  <c r="N27" i="15" s="1"/>
  <c r="M17" i="15"/>
  <c r="M19" i="15" s="1"/>
  <c r="M27" i="15" s="1"/>
  <c r="L17" i="15"/>
  <c r="K17" i="15"/>
  <c r="J17" i="15"/>
  <c r="J19" i="15" s="1"/>
  <c r="J27" i="15" s="1"/>
  <c r="I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E28" i="16" l="1"/>
  <c r="E30" i="16" s="1"/>
  <c r="P19" i="15"/>
  <c r="C30" i="16"/>
  <c r="P27" i="15"/>
  <c r="P25" i="15"/>
  <c r="P19" i="16"/>
  <c r="P17" i="15"/>
  <c r="P17" i="16"/>
  <c r="G27" i="15"/>
  <c r="P23" i="16"/>
  <c r="P26" i="16"/>
  <c r="D25" i="16"/>
  <c r="P25" i="16" s="1"/>
  <c r="D28" i="16" l="1"/>
  <c r="D30" i="16" l="1"/>
  <c r="P30" i="16" s="1"/>
  <c r="C3" i="13" s="1"/>
  <c r="P2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I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 xr:uid="{EB5FA661-B462-4EA7-9937-4E82ECF18228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Dans sa cagnotte</t>
        </r>
      </text>
    </comment>
    <comment ref="K18" authorId="0" shapeId="0" xr:uid="{94BF8F13-3F03-4650-9ACD-C9E13864B64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0" shapeId="0" xr:uid="{770A85D1-8B78-478B-9F70-BEA128EDB151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<sst xmlns="http://schemas.openxmlformats.org/spreadsheetml/2006/main" count="78" uniqueCount="43">
  <si>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</si>
  <si>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</si>
  <si>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</si>
  <si>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</si>
  <si>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</si>
  <si>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</si>
  <si>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</si>
  <si>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</si>
  <si>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</si>
  <si>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</si>
  <si>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</si>
  <si>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</si>
  <si>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</si>
  <si>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</si>
  <si>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</si>
  <si>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</si>
  <si>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</si>
  <si>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</si>
  <si>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</si>
  <si>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</si>
  <si>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</si>
  <si>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</si>
  <si>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</si>
  <si>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</si>
  <si>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</si>
  <si>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</si>
  <si>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</si>
  <si>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</si>
  <si>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</si>
  <si>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</si>
  <si>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</si>
  <si>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</si>
  <si>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</si>
  <si>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</si>
  <si>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</si>
  <si>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</si>
  <si>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</si>
  <si>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</si>
  <si>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(Juilet 2023)</t>
  </si>
  <si>
    <t>Achat HT</t>
  </si>
  <si>
    <t>Intéressement Net</t>
  </si>
  <si>
    <t>CSG/CRDS Intéressement</t>
  </si>
  <si>
    <t>Frais PEE Amundi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</si>
</sst>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6" fillId="0" borderId="4" xfId="0" applyFont="1" applyBorder="1" applyProtection="1">
      <protection locked="0"/>
    </xf>
    <xf numFmtId="4" fontId="17" fillId="4" borderId="4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5" fillId="0" borderId="4" xfId="0" applyFont="1" applyBorder="1" applyProtection="1">
      <protection locked="0"/>
    </xf>
    <xf numFmtId="4" fontId="19" fillId="4" borderId="4" xfId="0" applyNumberFormat="1" applyFont="1" applyFill="1" applyBorder="1"/>
    <xf numFmtId="0" fontId="15" fillId="0" borderId="11" xfId="0" applyFont="1" applyBorder="1" applyProtection="1">
      <protection locked="0"/>
    </xf>
    <xf numFmtId="4" fontId="18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opLeftCell="B1" workbookViewId="0">
      <selection activeCell="L25" sqref="L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>
        <v>15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110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>
        <v>15</v>
      </c>
      <c r="J7" s="33">
        <v>17</v>
      </c>
      <c r="K7" s="33">
        <v>20</v>
      </c>
      <c r="L7" s="33">
        <v>22</v>
      </c>
      <c r="M7" s="33">
        <v>21</v>
      </c>
      <c r="N7" s="33">
        <v>20</v>
      </c>
      <c r="O7" s="31"/>
      <c r="P7" s="52">
        <f>SUM(C7:N7)</f>
        <v>115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-2</v>
      </c>
      <c r="K8" s="32">
        <f t="shared" si="0"/>
        <v>1</v>
      </c>
      <c r="L8" s="32">
        <f t="shared" si="0"/>
        <v>3</v>
      </c>
      <c r="M8" s="32">
        <f t="shared" si="0"/>
        <v>2</v>
      </c>
      <c r="N8" s="32">
        <f t="shared" si="0"/>
        <v>1</v>
      </c>
      <c r="O8" s="31"/>
      <c r="P8" s="52">
        <f>SUM(C8:N8)</f>
        <v>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>
        <v>15</v>
      </c>
      <c r="J11" s="10">
        <v>17</v>
      </c>
      <c r="K11" s="10">
        <v>20</v>
      </c>
      <c r="L11" s="10">
        <v>22</v>
      </c>
      <c r="M11" s="10">
        <v>21</v>
      </c>
      <c r="N11" s="10">
        <v>20</v>
      </c>
      <c r="P11" s="53">
        <f>SUM(C11:N11)</f>
        <v>115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5</v>
      </c>
      <c r="K12" s="11"/>
      <c r="L12" s="11"/>
      <c r="M12" s="11"/>
      <c r="N12" s="11"/>
      <c r="P12" s="53">
        <f>SUM(C12:N12)</f>
        <v>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>
        <v>7</v>
      </c>
      <c r="J14" s="20">
        <v>7</v>
      </c>
      <c r="K14" s="20">
        <v>7</v>
      </c>
      <c r="L14" s="20"/>
      <c r="M14" s="20">
        <v>7</v>
      </c>
      <c r="N14" s="20"/>
      <c r="P14" s="53">
        <f>SUM(C14:N14)</f>
        <v>28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9585</v>
      </c>
      <c r="J17" s="9">
        <f>J11*Params!$C$5*(1-Params!$C$3)-Params!$C$4</f>
        <v>10873</v>
      </c>
      <c r="K17" s="9">
        <f>K11*Params!$C$5*(1-Params!$C$3)-Params!$C$4</f>
        <v>12805</v>
      </c>
      <c r="L17" s="9">
        <f>L11*Params!$C$5*(1-Params!$C$3)-Params!$C$4</f>
        <v>14093</v>
      </c>
      <c r="M17" s="9">
        <f>M11*Params!$C$5*(1-Params!$C$3)-Params!$C$4</f>
        <v>13449</v>
      </c>
      <c r="N17" s="9">
        <f>N11*Params!$C$5*(1-Params!$C$3)-Params!$C$4</f>
        <v>12805</v>
      </c>
      <c r="O17" s="4"/>
      <c r="P17" s="37">
        <f>SUM(C17:N17)</f>
        <v>73610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>
        <v>1280</v>
      </c>
      <c r="J18" s="9">
        <v>2080</v>
      </c>
      <c r="K18" s="9">
        <v>1655</v>
      </c>
      <c r="L18" s="9"/>
      <c r="M18" s="9">
        <v>2380</v>
      </c>
      <c r="N18" s="9"/>
      <c r="O18" s="4"/>
      <c r="P18" s="37">
        <f>SUM(C18:N18)</f>
        <v>7395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10865</v>
      </c>
      <c r="J19" s="25">
        <f t="shared" si="1"/>
        <v>12953</v>
      </c>
      <c r="K19" s="25">
        <f t="shared" si="1"/>
        <v>14460</v>
      </c>
      <c r="L19" s="25">
        <f t="shared" si="1"/>
        <v>14093</v>
      </c>
      <c r="M19" s="25">
        <f t="shared" si="1"/>
        <v>15829</v>
      </c>
      <c r="N19" s="25">
        <f t="shared" si="1"/>
        <v>12805</v>
      </c>
      <c r="O19" s="5"/>
      <c r="P19" s="38">
        <f>SUM(C19:O19)</f>
        <v>81005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>
        <v>5748.69</v>
      </c>
      <c r="J22" s="9">
        <v>7727.4</v>
      </c>
      <c r="K22" s="9">
        <v>7727.4</v>
      </c>
      <c r="L22" s="9">
        <v>7769.24</v>
      </c>
      <c r="M22" s="9">
        <v>7769.24</v>
      </c>
      <c r="N22" s="9">
        <v>7769.24</v>
      </c>
      <c r="O22" s="4"/>
      <c r="P22" s="39">
        <f>SUM(C22:N22)</f>
        <v>44511.209999999992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>
        <f>1097.83+2208.53</f>
        <v>3306.36</v>
      </c>
      <c r="J23" s="9">
        <f>1468.6+2964.53</f>
        <v>4433.13</v>
      </c>
      <c r="K23" s="9">
        <f>1468.6+2977.67</f>
        <v>4446.2700000000004</v>
      </c>
      <c r="L23" s="9">
        <f>1426.76+2926.4</f>
        <v>4353.16</v>
      </c>
      <c r="M23" s="9">
        <f>1426.76+2926.4</f>
        <v>4353.16</v>
      </c>
      <c r="N23" s="9">
        <f>1426.76+2926.4</f>
        <v>4353.16</v>
      </c>
      <c r="O23" s="4"/>
      <c r="P23" s="39">
        <f>SUM(C23:N23)</f>
        <v>25245.239999999998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7">
        <f>SUM(C24:N24)</f>
        <v>1232.5</v>
      </c>
    </row>
    <row r="25" spans="2:16" x14ac:dyDescent="0.45">
      <c r="B25" s="7" t="s">
        <v>3</v>
      </c>
      <c r="C25" s="40">
        <f>SUM(C22:C23)</f>
        <v>0</v>
      </c>
      <c r="D25" s="40">
        <f>SUM(D22:D23)</f>
        <v>0</v>
      </c>
      <c r="E25" s="40">
        <f>SUM(E22:E23)</f>
        <v>0</v>
      </c>
      <c r="F25" s="40">
        <f>SUM(F22:F23)</f>
        <v>0</v>
      </c>
      <c r="G25" s="40">
        <f t="shared" ref="G25:N25" si="2">SUM(G22:G24)</f>
        <v>0</v>
      </c>
      <c r="H25" s="40">
        <f t="shared" si="2"/>
        <v>0</v>
      </c>
      <c r="I25" s="40">
        <f t="shared" si="2"/>
        <v>9055.0499999999993</v>
      </c>
      <c r="J25" s="40">
        <f t="shared" si="2"/>
        <v>12160.529999999999</v>
      </c>
      <c r="K25" s="40">
        <f t="shared" si="2"/>
        <v>12173.67</v>
      </c>
      <c r="L25" s="40">
        <f t="shared" si="2"/>
        <v>13354.9</v>
      </c>
      <c r="M25" s="40">
        <f t="shared" si="2"/>
        <v>12122.4</v>
      </c>
      <c r="N25" s="40">
        <f t="shared" si="2"/>
        <v>12122.4</v>
      </c>
      <c r="O25" s="4"/>
      <c r="P25" s="41">
        <f>SUM(C25:N25)</f>
        <v>70988.95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1809.9500000000007</v>
      </c>
      <c r="J27" s="44">
        <f t="shared" si="3"/>
        <v>792.47000000000116</v>
      </c>
      <c r="K27" s="44">
        <f t="shared" si="3"/>
        <v>2286.33</v>
      </c>
      <c r="L27" s="44">
        <f t="shared" si="3"/>
        <v>738.10000000000036</v>
      </c>
      <c r="M27" s="44">
        <f t="shared" si="3"/>
        <v>3706.6000000000004</v>
      </c>
      <c r="N27" s="44">
        <f t="shared" si="3"/>
        <v>682.60000000000036</v>
      </c>
      <c r="P27" s="54">
        <f>SUM(C27:M27)</f>
        <v>9333.4500000000025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8199-7755-4786-9FDB-9686577E8B74}">
  <dimension ref="B1:P30"/>
  <sheetViews>
    <sheetView workbookViewId="0">
      <selection activeCell="F28" sqref="F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15</v>
      </c>
      <c r="D7" s="33">
        <v>20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56</v>
      </c>
    </row>
    <row r="8" spans="2:16" x14ac:dyDescent="0.45">
      <c r="B8" s="16" t="s">
        <v>21</v>
      </c>
      <c r="C8" s="32">
        <f t="shared" ref="C8:N8" si="0">C7-C6</f>
        <v>-4</v>
      </c>
      <c r="D8" s="32">
        <f t="shared" si="0"/>
        <v>1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15</v>
      </c>
      <c r="D11" s="10">
        <v>20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56</v>
      </c>
    </row>
    <row r="12" spans="2:16" x14ac:dyDescent="0.45">
      <c r="B12" s="8" t="s">
        <v>15</v>
      </c>
      <c r="C12" s="11">
        <v>7</v>
      </c>
      <c r="D12" s="11">
        <v>5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9585</v>
      </c>
      <c r="D17" s="9">
        <f>D11*Params!$C$5*(1-Params!$C$3)-Params!$C$4</f>
        <v>12805</v>
      </c>
      <c r="E17" s="9">
        <f>E11*Params!$C$5*(1-Params!$C$3)-Params!$C$4</f>
        <v>13449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35839</v>
      </c>
    </row>
    <row r="18" spans="2:16" x14ac:dyDescent="0.45">
      <c r="B18" s="8" t="s">
        <v>14</v>
      </c>
      <c r="C18" s="9"/>
      <c r="D18" s="9">
        <v>991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991</v>
      </c>
    </row>
    <row r="19" spans="2:16" x14ac:dyDescent="0.45">
      <c r="B19" s="24" t="s">
        <v>2</v>
      </c>
      <c r="C19" s="25">
        <f t="shared" ref="C19:N19" si="1">SUM(C17:C18)</f>
        <v>9585</v>
      </c>
      <c r="D19" s="25">
        <f t="shared" si="1"/>
        <v>13796</v>
      </c>
      <c r="E19" s="25">
        <f t="shared" si="1"/>
        <v>13449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36830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7773.68</v>
      </c>
      <c r="D22" s="9">
        <v>6461.86</v>
      </c>
      <c r="E22" s="9">
        <v>6461.86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 t="shared" ref="P22:P28" si="2">SUM(C22:N22)</f>
        <v>20697.400000000001</v>
      </c>
    </row>
    <row r="23" spans="2:16" s="65" customFormat="1" x14ac:dyDescent="0.45">
      <c r="B23" s="62" t="s">
        <v>40</v>
      </c>
      <c r="C23" s="63"/>
      <c r="D23" s="63">
        <f>(7263.71/5)*(1-9.7%)</f>
        <v>1311.826026</v>
      </c>
      <c r="E23" s="63">
        <f>(7263.71/5)*(1-9.7%)</f>
        <v>1311.826026</v>
      </c>
      <c r="F23" s="63"/>
      <c r="G23" s="63"/>
      <c r="H23" s="63"/>
      <c r="I23" s="63"/>
      <c r="J23" s="63"/>
      <c r="K23" s="63"/>
      <c r="L23" s="63"/>
      <c r="M23" s="63"/>
      <c r="N23" s="63"/>
      <c r="O23" s="64"/>
      <c r="P23" s="69">
        <f t="shared" si="2"/>
        <v>2623.6520519999999</v>
      </c>
    </row>
    <row r="24" spans="2:16" x14ac:dyDescent="0.45">
      <c r="B24" s="66" t="s">
        <v>41</v>
      </c>
      <c r="C24" s="67"/>
      <c r="D24" s="67">
        <f>(7263.71/5)*9.7%</f>
        <v>140.91597399999998</v>
      </c>
      <c r="E24" s="67">
        <f>(7263.71/5)*9.7%</f>
        <v>140.91597399999998</v>
      </c>
      <c r="F24" s="67"/>
      <c r="G24" s="67"/>
      <c r="H24" s="67"/>
      <c r="I24" s="67"/>
      <c r="J24" s="67"/>
      <c r="K24" s="67"/>
      <c r="L24" s="67"/>
      <c r="M24" s="67"/>
      <c r="N24" s="67"/>
      <c r="O24" s="4"/>
      <c r="P24" s="70">
        <f t="shared" si="2"/>
        <v>281.83194799999995</v>
      </c>
    </row>
    <row r="25" spans="2:16" ht="15" customHeight="1" x14ac:dyDescent="0.45">
      <c r="B25" s="68" t="s">
        <v>42</v>
      </c>
      <c r="C25" s="67"/>
      <c r="D25" s="67">
        <f>D23*0.02</f>
        <v>26.236520519999999</v>
      </c>
      <c r="E25" s="67">
        <f>E23*0.02</f>
        <v>26.236520519999999</v>
      </c>
      <c r="F25" s="67"/>
      <c r="G25" s="67"/>
      <c r="H25" s="67"/>
      <c r="I25" s="67"/>
      <c r="J25" s="67"/>
      <c r="K25" s="67"/>
      <c r="L25" s="67"/>
      <c r="M25" s="67"/>
      <c r="N25" s="67"/>
      <c r="O25" s="4"/>
      <c r="P25" s="70">
        <f t="shared" si="2"/>
        <v>52.473041039999998</v>
      </c>
    </row>
    <row r="26" spans="2:16" x14ac:dyDescent="0.45">
      <c r="B26" s="8" t="s">
        <v>8</v>
      </c>
      <c r="C26" s="9">
        <f>1429.17+2934.68</f>
        <v>4363.8500000000004</v>
      </c>
      <c r="D26" s="9">
        <f>1288.25+2953.1</f>
        <v>4241.3500000000004</v>
      </c>
      <c r="E26" s="9">
        <f>1288.25+2947.82</f>
        <v>4236.07</v>
      </c>
      <c r="F26" s="9"/>
      <c r="G26" s="9"/>
      <c r="H26" s="9"/>
      <c r="I26" s="9"/>
      <c r="J26" s="9"/>
      <c r="K26" s="9"/>
      <c r="L26" s="9"/>
      <c r="M26" s="9"/>
      <c r="N26" s="9"/>
      <c r="O26" s="4"/>
      <c r="P26" s="39">
        <f t="shared" si="2"/>
        <v>12841.27</v>
      </c>
    </row>
    <row r="27" spans="2:16" x14ac:dyDescent="0.45">
      <c r="B27" s="60" t="s">
        <v>39</v>
      </c>
      <c r="C27" s="61"/>
      <c r="D27" s="61"/>
      <c r="E27" s="61"/>
      <c r="F27" s="61">
        <v>1232.5</v>
      </c>
      <c r="G27" s="61"/>
      <c r="H27" s="61"/>
      <c r="I27" s="61"/>
      <c r="J27" s="61"/>
      <c r="K27" s="61"/>
      <c r="L27" s="61"/>
      <c r="M27" s="61"/>
      <c r="N27" s="61"/>
      <c r="O27" s="4"/>
      <c r="P27" s="39">
        <f t="shared" si="2"/>
        <v>1232.5</v>
      </c>
    </row>
    <row r="28" spans="2:16" ht="15" customHeight="1" x14ac:dyDescent="0.45">
      <c r="B28" s="7" t="s">
        <v>3</v>
      </c>
      <c r="C28" s="40">
        <f>SUM(C22:C26)</f>
        <v>12137.53</v>
      </c>
      <c r="D28" s="40">
        <f t="shared" ref="D28:N28" si="3">SUM(D22:D27)</f>
        <v>12182.18852052</v>
      </c>
      <c r="E28" s="40">
        <f t="shared" si="3"/>
        <v>12176.908520519999</v>
      </c>
      <c r="F28" s="40">
        <f t="shared" si="3"/>
        <v>1232.5</v>
      </c>
      <c r="G28" s="40">
        <f t="shared" si="3"/>
        <v>0</v>
      </c>
      <c r="H28" s="40">
        <f t="shared" si="3"/>
        <v>0</v>
      </c>
      <c r="I28" s="40">
        <f t="shared" si="3"/>
        <v>0</v>
      </c>
      <c r="J28" s="40">
        <f t="shared" si="3"/>
        <v>0</v>
      </c>
      <c r="K28" s="40">
        <f t="shared" si="3"/>
        <v>0</v>
      </c>
      <c r="L28" s="40">
        <f t="shared" si="3"/>
        <v>0</v>
      </c>
      <c r="M28" s="40">
        <f t="shared" si="3"/>
        <v>0</v>
      </c>
      <c r="N28" s="40">
        <f t="shared" si="3"/>
        <v>0</v>
      </c>
      <c r="O28" s="4"/>
      <c r="P28" s="41">
        <f t="shared" si="2"/>
        <v>37729.127041040003</v>
      </c>
    </row>
    <row r="29" spans="2:16" x14ac:dyDescent="0.45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5">
      <c r="B30" s="43" t="s">
        <v>25</v>
      </c>
      <c r="C30" s="44">
        <f t="shared" ref="C30:N30" si="4">C19-C28</f>
        <v>-2552.5300000000007</v>
      </c>
      <c r="D30" s="44">
        <f t="shared" si="4"/>
        <v>1613.8114794800003</v>
      </c>
      <c r="E30" s="44">
        <f t="shared" si="4"/>
        <v>1272.091479480001</v>
      </c>
      <c r="F30" s="44">
        <f t="shared" si="4"/>
        <v>-1232.5</v>
      </c>
      <c r="G30" s="44">
        <f t="shared" si="4"/>
        <v>0</v>
      </c>
      <c r="H30" s="44">
        <f t="shared" si="4"/>
        <v>0</v>
      </c>
      <c r="I30" s="44">
        <f t="shared" si="4"/>
        <v>0</v>
      </c>
      <c r="J30" s="44">
        <f t="shared" si="4"/>
        <v>0</v>
      </c>
      <c r="K30" s="44">
        <f t="shared" si="4"/>
        <v>0</v>
      </c>
      <c r="L30" s="44">
        <f t="shared" si="4"/>
        <v>0</v>
      </c>
      <c r="M30" s="44">
        <f t="shared" si="4"/>
        <v>0</v>
      </c>
      <c r="N30" s="44">
        <f t="shared" si="4"/>
        <v>0</v>
      </c>
      <c r="P30" s="54">
        <f>SUM(C30:M30)</f>
        <v>-899.12704103999931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3" t="s">
        <v>22</v>
      </c>
      <c r="C2" s="74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700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5" t="s">
        <v>23</v>
      </c>
      <c r="C2" s="75"/>
    </row>
    <row r="3" spans="2:3" ht="16.899999999999999" customHeight="1" x14ac:dyDescent="0.45">
      <c r="B3" s="34" t="s">
        <v>24</v>
      </c>
      <c r="C3" s="35">
        <f>'2023'!P27+'2024'!P30</f>
        <v>8434.3229589600032</v>
      </c>
    </row>
    <row r="4" spans="2:3" ht="16.899999999999999" customHeight="1" x14ac:dyDescent="0.45">
      <c r="B4" s="34" t="s">
        <v>26</v>
      </c>
      <c r="C4" s="36">
        <f>SUM('2023'!P12)+('2024'!P12)</f>
        <v>17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SORTIES_FRAIS_PEE_AMUNSI</vt:lpstr>
      <vt:lpstr>SORTIES_INTERESSEMENT_CSG_CRDS</vt:lpstr>
      <vt:lpstr>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2024-04-19T11:43:14Z</dcterms:modified>
</cp:coreProperties>
</file>