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231E0FD3-1EB7-42B7-B915-CD12DC7B7ABC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5" l="1"/>
  <c r="E26" i="15"/>
  <c r="F26" i="15"/>
  <c r="G26" i="15"/>
  <c r="H26" i="15"/>
  <c r="I26" i="15"/>
  <c r="J26" i="15"/>
  <c r="K26" i="15"/>
  <c r="L26" i="15"/>
  <c r="M26" i="15"/>
  <c r="N26" i="15"/>
  <c r="D26" i="15"/>
  <c r="P31" i="15"/>
  <c r="P30" i="15"/>
  <c r="P24" i="15"/>
  <c r="P22" i="15"/>
  <c r="N19" i="15"/>
  <c r="M19" i="15"/>
  <c r="G19" i="15"/>
  <c r="F19" i="15"/>
  <c r="F28" i="15" s="1"/>
  <c r="E19" i="15"/>
  <c r="E28" i="15" s="1"/>
  <c r="D19" i="15"/>
  <c r="P18" i="15"/>
  <c r="L19" i="15"/>
  <c r="K19" i="15"/>
  <c r="J19" i="15"/>
  <c r="I19" i="15"/>
  <c r="H19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L23" i="14"/>
  <c r="M28" i="15" l="1"/>
  <c r="D28" i="15"/>
  <c r="G28" i="15"/>
  <c r="N28" i="15"/>
  <c r="H28" i="15"/>
  <c r="I28" i="15"/>
  <c r="L28" i="15"/>
  <c r="K28" i="15"/>
  <c r="P8" i="15"/>
  <c r="J28" i="15"/>
  <c r="L17" i="14"/>
  <c r="P30" i="14" l="1"/>
  <c r="P29" i="14"/>
  <c r="N25" i="14"/>
  <c r="M25" i="14"/>
  <c r="L25" i="14"/>
  <c r="I25" i="14"/>
  <c r="G25" i="14"/>
  <c r="F25" i="14"/>
  <c r="E25" i="14"/>
  <c r="D25" i="14"/>
  <c r="C25" i="14"/>
  <c r="P24" i="14"/>
  <c r="K23" i="14"/>
  <c r="K25" i="14" s="1"/>
  <c r="J23" i="14"/>
  <c r="J25" i="14" s="1"/>
  <c r="I23" i="14"/>
  <c r="H23" i="14"/>
  <c r="H25" i="14" s="1"/>
  <c r="P22" i="14"/>
  <c r="N19" i="14"/>
  <c r="N27" i="14" s="1"/>
  <c r="M19" i="14"/>
  <c r="L19" i="14"/>
  <c r="G19" i="14"/>
  <c r="G27" i="14" s="1"/>
  <c r="F19" i="14"/>
  <c r="F27" i="14" s="1"/>
  <c r="E19" i="14"/>
  <c r="D19" i="14"/>
  <c r="D27" i="14" s="1"/>
  <c r="C19" i="14"/>
  <c r="P18" i="14"/>
  <c r="K17" i="14"/>
  <c r="K19" i="14" s="1"/>
  <c r="J17" i="14"/>
  <c r="J19" i="14" s="1"/>
  <c r="I17" i="14"/>
  <c r="I19" i="14" s="1"/>
  <c r="H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J27" i="14" l="1"/>
  <c r="I27" i="14"/>
  <c r="P23" i="14"/>
  <c r="M27" i="14"/>
  <c r="C27" i="14"/>
  <c r="E27" i="14"/>
  <c r="L27" i="14"/>
  <c r="P17" i="14"/>
  <c r="P8" i="14"/>
  <c r="K27" i="14"/>
  <c r="P25" i="14"/>
  <c r="H19" i="14"/>
  <c r="H27" i="14" s="1"/>
  <c r="P27" i="14" l="1"/>
  <c r="P19" i="14"/>
  <c r="C23" i="15"/>
  <c r="C17" i="15"/>
  <c r="C19" i="15" l="1"/>
  <c r="P17" i="15"/>
  <c r="P23" i="15"/>
  <c r="C26" i="15"/>
  <c r="P26" i="15" s="1"/>
  <c r="C28" i="15" l="1"/>
  <c r="P28" i="15" s="1"/>
  <c r="C3" i="13" s="1"/>
  <c r="P19" i="15"/>
</calcChain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<sst xmlns="http://schemas.openxmlformats.org/spreadsheetml/2006/main" count="81" uniqueCount="44">
  <si>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</si>
  <si>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</si>
  <si>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</si>
  <si>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</si>
  <si>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</si>
  <si>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</si>
  <si>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</si>
  <si>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</si>
  <si>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</si>
  <si>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</si>
  <si>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</si>
  <si>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</si>
  <si>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</si>
  <si>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</si>
  <si>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</si>
  <si>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</si>
  <si>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</si>
  <si>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</si>
  <si>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</si>
  <si>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</si>
  <si>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</si>
  <si>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</si>
  <si>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</si>
  <si>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</si>
  <si>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</si>
  <si>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</si>
  <si>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</si>
  <si>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</si>
  <si>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</si>
  <si>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</si>
  <si>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</si>
  <si>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</si>
  <si>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</si>
  <si>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</si>
  <si>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</si>
  <si>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</si>
  <si>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</si>
  <si>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</si>
  <si>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</si>
  <si>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</si>
  <si>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</si>
  <si>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2023)</t>
  </si>
  <si>
    <t>TJM (Janvier 2024)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</si>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</sst>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A4" workbookViewId="0">
      <selection activeCell="I37" sqref="I3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/>
      <c r="N6" s="37"/>
      <c r="O6" s="36"/>
      <c r="P6" s="57">
        <f>SUM(C6:N6)</f>
        <v>95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>
        <v>19</v>
      </c>
      <c r="I7" s="37">
        <v>15</v>
      </c>
      <c r="J7" s="37">
        <v>22</v>
      </c>
      <c r="K7" s="37">
        <v>20.5</v>
      </c>
      <c r="L7" s="37">
        <v>22</v>
      </c>
      <c r="M7" s="37"/>
      <c r="N7" s="37"/>
      <c r="O7" s="36"/>
      <c r="P7" s="57">
        <f>SUM(C7:N7)</f>
        <v>98.5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-4</v>
      </c>
      <c r="J8" s="63">
        <f t="shared" si="0"/>
        <v>3</v>
      </c>
      <c r="K8" s="63">
        <f t="shared" si="0"/>
        <v>1.5</v>
      </c>
      <c r="L8" s="63">
        <f t="shared" si="0"/>
        <v>3</v>
      </c>
      <c r="M8" s="63">
        <f t="shared" si="0"/>
        <v>0</v>
      </c>
      <c r="N8" s="63">
        <f t="shared" si="0"/>
        <v>0</v>
      </c>
      <c r="O8" s="36"/>
      <c r="P8" s="57">
        <f>SUM(C8:N8)</f>
        <v>3.5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>
        <v>19</v>
      </c>
      <c r="I11" s="11">
        <v>15</v>
      </c>
      <c r="J11" s="11">
        <v>22</v>
      </c>
      <c r="K11" s="11">
        <v>20.5</v>
      </c>
      <c r="L11" s="11">
        <v>22</v>
      </c>
      <c r="M11" s="11"/>
      <c r="N11" s="11"/>
      <c r="P11" s="58">
        <f>SUM(C11:N11)</f>
        <v>98.5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/>
      <c r="K12" s="12">
        <v>0.5</v>
      </c>
      <c r="L12" s="12"/>
      <c r="M12" s="12"/>
      <c r="N12" s="12"/>
      <c r="P12" s="58">
        <f>SUM(C12:N12)</f>
        <v>5.5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>
        <f>H11*Params!$C$5*(1-Params!$C$3)-Params!$C$4</f>
        <v>8665</v>
      </c>
      <c r="I17" s="10">
        <f>I11*Params!$C$5*(1-Params!$C$3)-Params!$C$4</f>
        <v>6825</v>
      </c>
      <c r="J17" s="10">
        <f>J11*Params!$C$5*(1-Params!$C$3)-Params!$C$4</f>
        <v>10045</v>
      </c>
      <c r="K17" s="10">
        <f>K11*Params!$C$5*(1-Params!$C$3)-Params!$C$4</f>
        <v>9355</v>
      </c>
      <c r="L17" s="10">
        <f>L11*Params!$C$5*(1-Params!$C$3)-Params!$C$4</f>
        <v>10045</v>
      </c>
      <c r="M17" s="10"/>
      <c r="N17" s="10"/>
      <c r="O17" s="4"/>
      <c r="P17" s="41">
        <f>SUM(C17:N17)</f>
        <v>44935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8665</v>
      </c>
      <c r="I19" s="28">
        <f t="shared" si="1"/>
        <v>6825</v>
      </c>
      <c r="J19" s="28">
        <f t="shared" si="1"/>
        <v>10045</v>
      </c>
      <c r="K19" s="28">
        <f t="shared" si="1"/>
        <v>9355</v>
      </c>
      <c r="L19" s="28">
        <f t="shared" si="1"/>
        <v>10045</v>
      </c>
      <c r="M19" s="28">
        <f t="shared" si="1"/>
        <v>0</v>
      </c>
      <c r="N19" s="28">
        <f t="shared" si="1"/>
        <v>0</v>
      </c>
      <c r="O19" s="5"/>
      <c r="P19" s="42">
        <f>SUM(C19:N19)</f>
        <v>44935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>
        <v>4625.4799999999996</v>
      </c>
      <c r="I22" s="10">
        <v>5245.9</v>
      </c>
      <c r="J22" s="10">
        <v>5245.9</v>
      </c>
      <c r="K22" s="10">
        <v>5245.9</v>
      </c>
      <c r="L22" s="10">
        <v>7426.22</v>
      </c>
      <c r="M22" s="10"/>
      <c r="N22" s="10"/>
      <c r="O22" s="4"/>
      <c r="P22" s="43">
        <f>SUM(C22:N22)</f>
        <v>27789.4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>
        <f>958.34+1624.34</f>
        <v>2582.6799999999998</v>
      </c>
      <c r="I23" s="10">
        <f>1084.46+1837.06</f>
        <v>2921.52</v>
      </c>
      <c r="J23" s="10">
        <f>1084.46+1850.2</f>
        <v>2934.66</v>
      </c>
      <c r="K23" s="10">
        <f>1084.46+1837.06</f>
        <v>2921.52</v>
      </c>
      <c r="L23" s="10">
        <f>1314.14+1852.84</f>
        <v>3166.98</v>
      </c>
      <c r="M23" s="10"/>
      <c r="N23" s="10"/>
      <c r="O23" s="4"/>
      <c r="P23" s="43">
        <f>SUM(C23:N23)</f>
        <v>14527.36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>
        <v>506.98</v>
      </c>
      <c r="I24" s="10">
        <v>421.3</v>
      </c>
      <c r="J24" s="10">
        <v>571.24</v>
      </c>
      <c r="K24" s="10">
        <v>549.82000000000005</v>
      </c>
      <c r="L24" s="10">
        <v>571.24</v>
      </c>
      <c r="M24" s="10"/>
      <c r="N24" s="10"/>
      <c r="O24" s="4"/>
      <c r="P24" s="43">
        <f>SUM(C24:N24)</f>
        <v>2620.58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7715.1399999999994</v>
      </c>
      <c r="I25" s="44">
        <f t="shared" si="2"/>
        <v>8588.7199999999993</v>
      </c>
      <c r="J25" s="44">
        <f t="shared" si="2"/>
        <v>8751.7999999999993</v>
      </c>
      <c r="K25" s="44">
        <f t="shared" si="2"/>
        <v>8717.24</v>
      </c>
      <c r="L25" s="44">
        <f t="shared" si="2"/>
        <v>11164.44</v>
      </c>
      <c r="M25" s="44">
        <f t="shared" si="2"/>
        <v>0</v>
      </c>
      <c r="N25" s="44">
        <f t="shared" si="2"/>
        <v>0</v>
      </c>
      <c r="O25" s="4"/>
      <c r="P25" s="60">
        <f>SUM(C25:N25)</f>
        <v>44937.34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949.86000000000058</v>
      </c>
      <c r="I27" s="47">
        <f t="shared" si="3"/>
        <v>-1763.7199999999993</v>
      </c>
      <c r="J27" s="47">
        <f t="shared" si="3"/>
        <v>1293.2000000000007</v>
      </c>
      <c r="K27" s="47">
        <f t="shared" si="3"/>
        <v>637.76000000000022</v>
      </c>
      <c r="L27" s="47">
        <f t="shared" si="3"/>
        <v>-1119.4400000000005</v>
      </c>
      <c r="M27" s="47">
        <f t="shared" si="3"/>
        <v>0</v>
      </c>
      <c r="N27" s="47">
        <f t="shared" si="3"/>
        <v>0</v>
      </c>
      <c r="P27" s="59">
        <f>SUM(C27:N27)</f>
        <v>-2.3399999999983265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>
        <v>1140</v>
      </c>
      <c r="I29" s="54">
        <v>900</v>
      </c>
      <c r="J29" s="54">
        <v>1320</v>
      </c>
      <c r="K29" s="54">
        <v>1260</v>
      </c>
      <c r="L29" s="54">
        <v>1320</v>
      </c>
      <c r="M29" s="54"/>
      <c r="N29" s="54"/>
      <c r="P29" s="61">
        <f>SUM(C29:N29)</f>
        <v>5940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>
        <v>506.98</v>
      </c>
      <c r="I30" s="54">
        <v>421.3</v>
      </c>
      <c r="J30" s="54">
        <v>571.24</v>
      </c>
      <c r="K30" s="54">
        <v>549.82000000000005</v>
      </c>
      <c r="L30" s="54">
        <v>571.24</v>
      </c>
      <c r="M30" s="54"/>
      <c r="N30" s="54"/>
      <c r="P30" s="61">
        <f>SUM(C30:N30)</f>
        <v>2620.58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CC6D-91F3-4DD5-BB50-A8B0F6941A21}">
  <dimension ref="B1:P31"/>
  <sheetViews>
    <sheetView tabSelected="1" topLeftCell="A4" workbookViewId="0">
      <selection activeCell="P24" sqref="P24:P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2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2</v>
      </c>
    </row>
    <row r="7" spans="2:16" x14ac:dyDescent="0.45">
      <c r="B7" s="9" t="s">
        <v>21</v>
      </c>
      <c r="C7" s="37">
        <v>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937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937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937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937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502.85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502.85</v>
      </c>
    </row>
    <row r="23" spans="2:16" x14ac:dyDescent="0.45">
      <c r="B23" s="9" t="s">
        <v>8</v>
      </c>
      <c r="C23" s="10">
        <f>102.43+204.17</f>
        <v>306.60000000000002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306.60000000000002</v>
      </c>
    </row>
    <row r="24" spans="2:16" x14ac:dyDescent="0.45">
      <c r="B24" s="55" t="s">
        <v>40</v>
      </c>
      <c r="C24" s="10">
        <v>155.69200000000001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155.69200000000001</v>
      </c>
    </row>
    <row r="25" spans="2:16" x14ac:dyDescent="0.45">
      <c r="B25" s="55" t="s">
        <v>43</v>
      </c>
      <c r="C25" s="70"/>
      <c r="D25" s="70">
        <v>1324.17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4"/>
      <c r="P25" s="43">
        <f>SUM(C25:N25)</f>
        <v>1324.17</v>
      </c>
    </row>
    <row r="26" spans="2:16" x14ac:dyDescent="0.45">
      <c r="B26" s="8" t="s">
        <v>3</v>
      </c>
      <c r="C26" s="44">
        <f t="shared" ref="C26:N26" si="2">SUM(C22:C24)</f>
        <v>965.14200000000005</v>
      </c>
      <c r="D26" s="44">
        <f>SUM(D22:D25)</f>
        <v>1324.17</v>
      </c>
      <c r="E26" s="44">
        <f t="shared" ref="E26:N26" si="3">SUM(E22:E25)</f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60">
        <f>SUM(C26:N26)</f>
        <v>2289.3119999999999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4">C19-C26</f>
        <v>-28.142000000000053</v>
      </c>
      <c r="D28" s="47">
        <f t="shared" si="4"/>
        <v>-1324.17</v>
      </c>
      <c r="E28" s="47">
        <f t="shared" si="4"/>
        <v>0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59">
        <f>SUM(C28:N28)</f>
        <v>-1352.3120000000001</v>
      </c>
    </row>
    <row r="30" spans="2:16" x14ac:dyDescent="0.45">
      <c r="B30" s="62" t="s">
        <v>37</v>
      </c>
      <c r="C30" s="54">
        <v>156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156</v>
      </c>
    </row>
    <row r="31" spans="2:16" x14ac:dyDescent="0.45">
      <c r="B31" s="62" t="s">
        <v>38</v>
      </c>
      <c r="C31" s="54">
        <v>155.69200000000001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155.69200000000001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500</v>
      </c>
    </row>
    <row r="6" spans="2:3" ht="31.15" customHeight="1" x14ac:dyDescent="0.45">
      <c r="B6" s="64" t="s">
        <v>42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9" t="s">
        <v>33</v>
      </c>
      <c r="C2" s="69"/>
    </row>
    <row r="3" spans="2:3" ht="17" customHeight="1" x14ac:dyDescent="0.45">
      <c r="B3" s="38" t="s">
        <v>34</v>
      </c>
      <c r="C3" s="39">
        <f>'2024'!P28</f>
        <v>-1352.3120000000001</v>
      </c>
    </row>
    <row r="4" spans="2:3" ht="17" customHeight="1" x14ac:dyDescent="0.45">
      <c r="B4" s="38" t="s">
        <v>39</v>
      </c>
      <c r="C4" s="40">
        <f>'2024'!P12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2024-03-04T12:50:54Z</dcterms:modified>
</cp:coreProperties>
</file>