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30AD0D99-8EA5-4FD3-AA90-6A50CF568C55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'2022'!$B$30</definedName>
    <definedName name="FRAIS_KM" localSheetId="1">'2023'!$B$31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'2022'!$B$29</definedName>
    <definedName name="NOMBRE_KM" localSheetId="1">'2023'!$B$30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'2022'!$B$27</definedName>
    <definedName name="SOLDE" localSheetId="1">'2023'!$B$28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4" l="1"/>
  <c r="N26" i="14"/>
  <c r="C26" i="14"/>
  <c r="D26" i="14"/>
  <c r="E26" i="14"/>
  <c r="F26" i="14"/>
  <c r="G26" i="14"/>
  <c r="H26" i="14"/>
  <c r="I26" i="14"/>
  <c r="J26" i="14"/>
  <c r="K26" i="14"/>
  <c r="L26" i="14"/>
  <c r="M26" i="14"/>
  <c r="P31" i="14"/>
  <c r="P30" i="14"/>
  <c r="P24" i="14"/>
  <c r="M23" i="14"/>
  <c r="L23" i="14"/>
  <c r="K23" i="14"/>
  <c r="J23" i="14"/>
  <c r="I23" i="14"/>
  <c r="H23" i="14"/>
  <c r="G23" i="14"/>
  <c r="F23" i="14"/>
  <c r="E23" i="14"/>
  <c r="D23" i="14"/>
  <c r="C23" i="14"/>
  <c r="P22" i="14"/>
  <c r="N19" i="14"/>
  <c r="L19" i="14"/>
  <c r="L28" i="14" s="1"/>
  <c r="J19" i="14"/>
  <c r="P18" i="14"/>
  <c r="M17" i="14"/>
  <c r="M19" i="14" s="1"/>
  <c r="L17" i="14"/>
  <c r="K17" i="14"/>
  <c r="K19" i="14" s="1"/>
  <c r="K28" i="14" s="1"/>
  <c r="J17" i="14"/>
  <c r="I17" i="14"/>
  <c r="I19" i="14" s="1"/>
  <c r="H17" i="14"/>
  <c r="H19" i="14" s="1"/>
  <c r="G17" i="14"/>
  <c r="G19" i="14" s="1"/>
  <c r="F17" i="14"/>
  <c r="F19" i="14" s="1"/>
  <c r="E17" i="14"/>
  <c r="E19" i="14" s="1"/>
  <c r="D17" i="14"/>
  <c r="D19" i="14" s="1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0" i="12"/>
  <c r="P29" i="12"/>
  <c r="K27" i="12"/>
  <c r="C27" i="12"/>
  <c r="M25" i="12"/>
  <c r="L25" i="12"/>
  <c r="L27" i="12" s="1"/>
  <c r="K25" i="12"/>
  <c r="J25" i="12"/>
  <c r="I25" i="12"/>
  <c r="H25" i="12"/>
  <c r="G25" i="12"/>
  <c r="F25" i="12"/>
  <c r="E25" i="12"/>
  <c r="D25" i="12"/>
  <c r="D27" i="12" s="1"/>
  <c r="C25" i="12"/>
  <c r="P24" i="12"/>
  <c r="N23" i="12"/>
  <c r="N25" i="12" s="1"/>
  <c r="P22" i="12"/>
  <c r="M19" i="12"/>
  <c r="M27" i="12" s="1"/>
  <c r="L19" i="12"/>
  <c r="K19" i="12"/>
  <c r="J19" i="12"/>
  <c r="J27" i="12" s="1"/>
  <c r="I19" i="12"/>
  <c r="I27" i="12" s="1"/>
  <c r="H19" i="12"/>
  <c r="H27" i="12" s="1"/>
  <c r="G19" i="12"/>
  <c r="P19" i="12" s="1"/>
  <c r="F19" i="12"/>
  <c r="F27" i="12" s="1"/>
  <c r="E19" i="12"/>
  <c r="E27" i="12" s="1"/>
  <c r="D19" i="12"/>
  <c r="C19" i="12"/>
  <c r="P18" i="12"/>
  <c r="P17" i="12"/>
  <c r="N17" i="12"/>
  <c r="N19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N28" i="14" l="1"/>
  <c r="H28" i="14"/>
  <c r="J28" i="14"/>
  <c r="I28" i="14"/>
  <c r="P8" i="14"/>
  <c r="E28" i="14"/>
  <c r="M28" i="14"/>
  <c r="C4" i="13"/>
  <c r="G28" i="14"/>
  <c r="P25" i="12"/>
  <c r="N27" i="12"/>
  <c r="C28" i="14"/>
  <c r="P19" i="14"/>
  <c r="P26" i="14"/>
  <c r="P27" i="12"/>
  <c r="F28" i="14"/>
  <c r="D28" i="14"/>
  <c r="P23" i="12"/>
  <c r="P23" i="14"/>
  <c r="G27" i="12"/>
  <c r="P17" i="14"/>
  <c r="P28" i="14" l="1"/>
  <c r="C3" i="13" s="1"/>
</calcChain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<sst xmlns="http://schemas.openxmlformats.org/spreadsheetml/2006/main" count="81" uniqueCount="44">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</sst>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F46" sqref="F4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15</v>
      </c>
      <c r="O6" s="36"/>
      <c r="P6" s="58">
        <f>SUM(C6:N6)</f>
        <v>15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6480</v>
      </c>
      <c r="O17" s="4"/>
      <c r="P17" s="41">
        <f>SUM(C17:N17)</f>
        <v>6480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6480</v>
      </c>
      <c r="O19" s="5"/>
      <c r="P19" s="42">
        <f>SUM(C19:O19)</f>
        <v>6480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3499.9</v>
      </c>
      <c r="O22" s="4"/>
      <c r="P22" s="43">
        <f>SUM(C22:N22)</f>
        <v>3499.9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732.36+1235.69</f>
        <v>1968.0500000000002</v>
      </c>
      <c r="O23" s="4"/>
      <c r="P23" s="43">
        <f>SUM(C23:N23)</f>
        <v>1968.0500000000002</v>
      </c>
    </row>
    <row r="24" spans="2:16" x14ac:dyDescent="0.4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355.6</v>
      </c>
      <c r="O24" s="4"/>
      <c r="P24" s="43">
        <f>SUM(C24:N24)</f>
        <v>355.6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5823.5500000000011</v>
      </c>
      <c r="O25" s="4"/>
      <c r="P25" s="61">
        <f>SUM(C25:N25)</f>
        <v>5823.5500000000011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656.44999999999891</v>
      </c>
      <c r="P27" s="60">
        <f>SUM(C27:O27)</f>
        <v>656.44999999999891</v>
      </c>
    </row>
    <row r="29" spans="2:16" x14ac:dyDescent="0.4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720</v>
      </c>
      <c r="P29" s="62">
        <f>SUM(C29:N29)</f>
        <v>720</v>
      </c>
    </row>
    <row r="30" spans="2:16" x14ac:dyDescent="0.4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355.6</v>
      </c>
      <c r="P30" s="62">
        <f>SUM(C30:N30)</f>
        <v>355.6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1"/>
  <sheetViews>
    <sheetView tabSelected="1" topLeftCell="A2" workbookViewId="0">
      <selection activeCell="N26" sqref="N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8">
        <f>SUM(C6:N6)</f>
        <v>209</v>
      </c>
    </row>
    <row r="7" spans="2:16" x14ac:dyDescent="0.45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21</v>
      </c>
      <c r="M7" s="37">
        <v>21</v>
      </c>
      <c r="N7" s="37"/>
      <c r="O7" s="36"/>
      <c r="P7" s="58">
        <f>SUM(C7:N7)</f>
        <v>216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4</v>
      </c>
      <c r="F8" s="64">
        <f t="shared" si="0"/>
        <v>0</v>
      </c>
      <c r="G8" s="64">
        <f t="shared" si="0"/>
        <v>0</v>
      </c>
      <c r="H8" s="64">
        <f t="shared" si="0"/>
        <v>3</v>
      </c>
      <c r="I8" s="64">
        <f t="shared" si="0"/>
        <v>1</v>
      </c>
      <c r="J8" s="64">
        <f t="shared" si="0"/>
        <v>-11</v>
      </c>
      <c r="K8" s="64">
        <f t="shared" si="0"/>
        <v>2</v>
      </c>
      <c r="L8" s="64">
        <f t="shared" si="0"/>
        <v>2</v>
      </c>
      <c r="M8" s="64">
        <f t="shared" si="0"/>
        <v>2</v>
      </c>
      <c r="N8" s="64">
        <f t="shared" si="0"/>
        <v>0</v>
      </c>
      <c r="O8" s="36"/>
      <c r="P8" s="58">
        <f>SUM(C8:N8)</f>
        <v>7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21</v>
      </c>
      <c r="M11" s="11">
        <v>21</v>
      </c>
      <c r="N11" s="11"/>
      <c r="P11" s="59">
        <f>SUM(C11:N11)</f>
        <v>216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14</v>
      </c>
      <c r="K12" s="12"/>
      <c r="L12" s="12">
        <v>1</v>
      </c>
      <c r="M12" s="12"/>
      <c r="N12" s="12"/>
      <c r="P12" s="59">
        <f>SUM(C12:N12)</f>
        <v>15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9539</v>
      </c>
      <c r="D17" s="10">
        <f>D11*Params!$C$5*(1-Params!$C$3)-Params!$C$4</f>
        <v>8665</v>
      </c>
      <c r="E17" s="10">
        <f>E11*Params!$C$5*(1-Params!$C$3)-Params!$C$4</f>
        <v>9976</v>
      </c>
      <c r="F17" s="10">
        <f>F11*Params!$C$5*(1-Params!$C$3)-Params!$C$4</f>
        <v>8228</v>
      </c>
      <c r="G17" s="10">
        <f>G11*Params!$C$5*(1-Params!$C$3)-Params!$C$4</f>
        <v>8228</v>
      </c>
      <c r="H17" s="10">
        <f>H11*Params!$C$5*(1-Params!$C$3)-Params!$C$4</f>
        <v>9539</v>
      </c>
      <c r="I17" s="10">
        <f>I11*Params!$C$6*(1-Params!$C$3)-Params!$C$4</f>
        <v>9033</v>
      </c>
      <c r="J17" s="10">
        <f>J11*Params!$C$6*(1-Params!$C$3)-Params!$C$4</f>
        <v>3568.2000000000003</v>
      </c>
      <c r="K17" s="10">
        <f>K11*Params!$C$6*(1-Params!$C$3)-Params!$C$4</f>
        <v>9488.4</v>
      </c>
      <c r="L17" s="10">
        <f>L11*Params!$C$6*(1-Params!$C$3)-Params!$C$4</f>
        <v>9488.4</v>
      </c>
      <c r="M17" s="10">
        <f>M11*Params!$C$6*(1-Params!$C$3)-Params!$C$4</f>
        <v>9488.4</v>
      </c>
      <c r="N17" s="10"/>
      <c r="O17" s="4"/>
      <c r="P17" s="41">
        <f>SUM(C17:N17)</f>
        <v>95241.39999999998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9539</v>
      </c>
      <c r="D19" s="28">
        <f t="shared" si="1"/>
        <v>8665</v>
      </c>
      <c r="E19" s="28">
        <f t="shared" si="1"/>
        <v>9976</v>
      </c>
      <c r="F19" s="28">
        <f t="shared" si="1"/>
        <v>8228</v>
      </c>
      <c r="G19" s="28">
        <f t="shared" si="1"/>
        <v>8228</v>
      </c>
      <c r="H19" s="28">
        <f t="shared" si="1"/>
        <v>9539</v>
      </c>
      <c r="I19" s="28">
        <f t="shared" si="1"/>
        <v>9033</v>
      </c>
      <c r="J19" s="28">
        <f t="shared" si="1"/>
        <v>3568.2000000000003</v>
      </c>
      <c r="K19" s="28">
        <f t="shared" si="1"/>
        <v>9488.4</v>
      </c>
      <c r="L19" s="28">
        <f t="shared" si="1"/>
        <v>9488.4</v>
      </c>
      <c r="M19" s="28">
        <f t="shared" si="1"/>
        <v>9488.4</v>
      </c>
      <c r="N19" s="28">
        <f t="shared" si="1"/>
        <v>0</v>
      </c>
      <c r="O19" s="5"/>
      <c r="P19" s="42">
        <f>SUM(C19:N19)</f>
        <v>95241.39999999998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5032.79</v>
      </c>
      <c r="D22" s="10">
        <v>5032.79</v>
      </c>
      <c r="E22" s="10">
        <v>5032.79</v>
      </c>
      <c r="F22" s="10">
        <v>5032.79</v>
      </c>
      <c r="G22" s="10">
        <v>5032.79</v>
      </c>
      <c r="H22" s="10">
        <v>5032.79</v>
      </c>
      <c r="I22" s="10">
        <v>5225.88</v>
      </c>
      <c r="J22" s="10">
        <v>5225.88</v>
      </c>
      <c r="K22" s="10">
        <v>5225.88</v>
      </c>
      <c r="L22" s="10">
        <v>5225.88</v>
      </c>
      <c r="M22" s="10">
        <v>5225.88</v>
      </c>
      <c r="N22" s="10"/>
      <c r="O22" s="4"/>
      <c r="P22" s="43">
        <f>SUM(C22:N22)</f>
        <v>56326.139999999992</v>
      </c>
    </row>
    <row r="23" spans="2:16" x14ac:dyDescent="0.45">
      <c r="B23" s="9" t="s">
        <v>8</v>
      </c>
      <c r="C23" s="10">
        <f>1043.54+1762.02</f>
        <v>2805.56</v>
      </c>
      <c r="D23" s="10">
        <f>1043.54+1762.02</f>
        <v>2805.56</v>
      </c>
      <c r="E23" s="10">
        <f>1043.54+1762.02</f>
        <v>2805.56</v>
      </c>
      <c r="F23" s="10">
        <f>1043.54+1762.02</f>
        <v>2805.56</v>
      </c>
      <c r="G23" s="10">
        <f>1043.54+1764.55</f>
        <v>2808.09</v>
      </c>
      <c r="H23" s="10">
        <f>1043.54+1763.28</f>
        <v>2806.8199999999997</v>
      </c>
      <c r="I23" s="10">
        <f>1080.67+1830.17</f>
        <v>2910.84</v>
      </c>
      <c r="J23" s="10">
        <f>1080.67+1830.17</f>
        <v>2910.84</v>
      </c>
      <c r="K23" s="10">
        <f>1080.67+1866.99</f>
        <v>2947.66</v>
      </c>
      <c r="L23" s="10">
        <f>1080.67+1830.17</f>
        <v>2910.84</v>
      </c>
      <c r="M23" s="10">
        <f>1080.67+1832.81</f>
        <v>2913.48</v>
      </c>
      <c r="N23" s="10"/>
      <c r="O23" s="4"/>
      <c r="P23" s="43">
        <f>SUM(C23:N23)</f>
        <v>31430.81</v>
      </c>
    </row>
    <row r="24" spans="2:16" x14ac:dyDescent="0.45">
      <c r="B24" s="55" t="s">
        <v>40</v>
      </c>
      <c r="C24" s="56">
        <v>474.88</v>
      </c>
      <c r="D24" s="56">
        <v>440.8</v>
      </c>
      <c r="E24" s="56">
        <v>491.92</v>
      </c>
      <c r="F24" s="56">
        <v>441.08800000000002</v>
      </c>
      <c r="G24" s="56">
        <v>441.08800000000002</v>
      </c>
      <c r="H24" s="56">
        <v>494.94400000000002</v>
      </c>
      <c r="I24" s="56">
        <v>459.04</v>
      </c>
      <c r="J24" s="56">
        <v>243.61600000000001</v>
      </c>
      <c r="K24" s="56">
        <v>476.99200000000002</v>
      </c>
      <c r="L24" s="56">
        <v>476.99200000000002</v>
      </c>
      <c r="M24" s="56">
        <v>476.99200000000002</v>
      </c>
      <c r="N24" s="56"/>
      <c r="O24" s="4"/>
      <c r="P24" s="43">
        <f>SUM(C24:N24)</f>
        <v>4918.3520000000008</v>
      </c>
    </row>
    <row r="25" spans="2:16" x14ac:dyDescent="0.45">
      <c r="B25" s="9" t="s">
        <v>43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>
        <v>108.32</v>
      </c>
      <c r="N25" s="10">
        <v>1232.5</v>
      </c>
      <c r="O25" s="4"/>
      <c r="P25" s="43">
        <f>SUM(C25:N25)</f>
        <v>1340.82</v>
      </c>
    </row>
    <row r="26" spans="2:16" x14ac:dyDescent="0.45">
      <c r="B26" s="8" t="s">
        <v>3</v>
      </c>
      <c r="C26" s="44">
        <f t="shared" ref="C26:L26" si="2">SUM(C22:C25)</f>
        <v>8313.23</v>
      </c>
      <c r="D26" s="44">
        <f t="shared" si="2"/>
        <v>8279.15</v>
      </c>
      <c r="E26" s="44">
        <f t="shared" si="2"/>
        <v>8330.27</v>
      </c>
      <c r="F26" s="44">
        <f t="shared" si="2"/>
        <v>8279.4380000000001</v>
      </c>
      <c r="G26" s="44">
        <f t="shared" si="2"/>
        <v>8281.9680000000008</v>
      </c>
      <c r="H26" s="44">
        <f t="shared" si="2"/>
        <v>8334.5540000000001</v>
      </c>
      <c r="I26" s="44">
        <f t="shared" si="2"/>
        <v>8595.76</v>
      </c>
      <c r="J26" s="44">
        <f t="shared" si="2"/>
        <v>8380.3360000000011</v>
      </c>
      <c r="K26" s="44">
        <f t="shared" si="2"/>
        <v>8650.5319999999992</v>
      </c>
      <c r="L26" s="44">
        <f t="shared" si="2"/>
        <v>8613.7119999999995</v>
      </c>
      <c r="M26" s="44">
        <f>SUM(M22:M25)</f>
        <v>8724.6720000000005</v>
      </c>
      <c r="N26" s="44">
        <f>SUM(N22:N25)</f>
        <v>1232.5</v>
      </c>
      <c r="O26" s="4"/>
      <c r="P26" s="61">
        <f>SUM(C26:N26)</f>
        <v>94016.122000000018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1225.7700000000004</v>
      </c>
      <c r="D28" s="47">
        <f t="shared" si="3"/>
        <v>385.85000000000036</v>
      </c>
      <c r="E28" s="47">
        <f t="shared" si="3"/>
        <v>1645.7299999999996</v>
      </c>
      <c r="F28" s="47">
        <f t="shared" si="3"/>
        <v>-51.438000000000102</v>
      </c>
      <c r="G28" s="47">
        <f t="shared" si="3"/>
        <v>-53.968000000000757</v>
      </c>
      <c r="H28" s="47">
        <f t="shared" si="3"/>
        <v>1204.4459999999999</v>
      </c>
      <c r="I28" s="47">
        <f t="shared" si="3"/>
        <v>437.23999999999978</v>
      </c>
      <c r="J28" s="47">
        <f t="shared" si="3"/>
        <v>-4812.1360000000004</v>
      </c>
      <c r="K28" s="47">
        <f t="shared" si="3"/>
        <v>837.86800000000039</v>
      </c>
      <c r="L28" s="47">
        <f t="shared" si="3"/>
        <v>874.6880000000001</v>
      </c>
      <c r="M28" s="47">
        <f t="shared" si="3"/>
        <v>763.72799999999916</v>
      </c>
      <c r="N28" s="47">
        <f t="shared" si="3"/>
        <v>-1232.5</v>
      </c>
      <c r="P28" s="60">
        <f>SUM(C28:N28)</f>
        <v>1225.2779999999984</v>
      </c>
    </row>
    <row r="30" spans="2:16" x14ac:dyDescent="0.45">
      <c r="B30" s="63" t="s">
        <v>37</v>
      </c>
      <c r="C30" s="54">
        <v>1056</v>
      </c>
      <c r="D30" s="54">
        <v>960</v>
      </c>
      <c r="E30" s="54">
        <v>1104</v>
      </c>
      <c r="F30" s="54">
        <v>912</v>
      </c>
      <c r="G30" s="54">
        <v>912</v>
      </c>
      <c r="H30" s="54">
        <v>1056</v>
      </c>
      <c r="I30" s="54">
        <v>960</v>
      </c>
      <c r="J30" s="54">
        <v>384</v>
      </c>
      <c r="K30" s="54">
        <v>1008</v>
      </c>
      <c r="L30" s="54">
        <v>1008</v>
      </c>
      <c r="M30" s="54">
        <v>1008</v>
      </c>
      <c r="N30" s="54"/>
      <c r="P30" s="62">
        <f>SUM(C30:N30)</f>
        <v>10368</v>
      </c>
    </row>
    <row r="31" spans="2:16" x14ac:dyDescent="0.45">
      <c r="B31" s="63" t="s">
        <v>38</v>
      </c>
      <c r="C31" s="54">
        <v>474.88</v>
      </c>
      <c r="D31" s="54">
        <v>440.8</v>
      </c>
      <c r="E31" s="54">
        <v>491.92</v>
      </c>
      <c r="F31" s="54">
        <v>441.08800000000002</v>
      </c>
      <c r="G31" s="54">
        <v>441.08800000000002</v>
      </c>
      <c r="H31" s="54">
        <v>494.94400000000002</v>
      </c>
      <c r="I31" s="54">
        <v>459.04</v>
      </c>
      <c r="J31" s="54">
        <v>243.61600000000001</v>
      </c>
      <c r="K31" s="54">
        <v>476.99200000000002</v>
      </c>
      <c r="L31" s="54">
        <v>476.99200000000002</v>
      </c>
      <c r="M31" s="54">
        <v>476.99200000000002</v>
      </c>
      <c r="N31" s="54"/>
      <c r="P31" s="62">
        <f>SUM(C31:N31)</f>
        <v>4918.3520000000008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.85" customHeight="1" x14ac:dyDescent="0.45">
      <c r="B3" s="33" t="s">
        <v>12</v>
      </c>
      <c r="C3" s="34">
        <v>0.08</v>
      </c>
    </row>
    <row r="4" spans="2:3" ht="30.85" customHeight="1" x14ac:dyDescent="0.45">
      <c r="B4" s="33" t="s">
        <v>13</v>
      </c>
      <c r="C4" s="33">
        <v>75</v>
      </c>
    </row>
    <row r="5" spans="2:3" ht="30.85" customHeight="1" x14ac:dyDescent="0.45">
      <c r="B5" s="33" t="s">
        <v>41</v>
      </c>
      <c r="C5" s="33">
        <v>475</v>
      </c>
    </row>
    <row r="6" spans="2:3" ht="30.85" customHeight="1" x14ac:dyDescent="0.45">
      <c r="B6" s="33" t="s">
        <v>42</v>
      </c>
      <c r="C6" s="33">
        <v>495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28" sqref="C28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SUM('2022'!P27)+('2023'!P28)</f>
        <v>1881.7279999999973</v>
      </c>
    </row>
    <row r="4" spans="2:3" ht="16.899999999999999" customHeight="1" x14ac:dyDescent="0.45">
      <c r="B4" s="38" t="s">
        <v>39</v>
      </c>
      <c r="C4" s="40">
        <f>'2022'!P12+'2023'!P12</f>
        <v>15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2023-12-13T23:23:06Z</dcterms:modified>
</cp:coreProperties>
</file>