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IGHSKILL\PAIE\Production\2023\09\STC - Oussama KAOUTAR - 01092023\"/>
    </mc:Choice>
  </mc:AlternateContent>
  <bookViews>
    <workbookView xWindow="-100" yWindow="-100" windowWidth="22700" windowHeight="14480" activeTab="2"/>
  </bookViews>
  <sheets>
    <sheet name="2023" sheetId="15" r:id="rId1"/>
    <sheet name="Params" sheetId="11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_ASTREINTE" localSheetId="0">'2023'!$B$18</definedName>
    <definedName name="ENTREE_ASTREINTE">#REF!</definedName>
    <definedName name="ENTREES" localSheetId="0">'2023'!$B$16</definedName>
    <definedName name="ENTREES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'2023'!#REF!</definedName>
    <definedName name="FRAIS_KM">#REF!</definedName>
    <definedName name="FRAIS_KM_FIXE" localSheetId="0">'2023'!#REF!</definedName>
    <definedName name="FRAIS_KM_FIXE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'2023'!#REF!</definedName>
    <definedName name="NOMBRE_KM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'2023'!$B$30</definedName>
    <definedName name="SOLDE">#REF!</definedName>
    <definedName name="SORTIES" localSheetId="0">'2023'!$B$21</definedName>
    <definedName name="SORTIES">#REF!</definedName>
    <definedName name="SORTIES_ABONDEMENT_CSG_CRDS" localSheetId="0">'2023'!#REF!</definedName>
    <definedName name="SORTIES_ABONDEMENT_CSG_CRDS">#REF!</definedName>
    <definedName name="SORTIES_ABONDEMENT_NET" localSheetId="0">'2023'!#REF!</definedName>
    <definedName name="SORTIES_ABONDEMENT_NET">#REF!</definedName>
    <definedName name="SORTIES_ACHATS_HT" localSheetId="0">'2023'!#REF!</definedName>
    <definedName name="SORTIES_ACHATS_HT">#REF!</definedName>
    <definedName name="SORTIES_CHARGES_SOCIALES_PATRONALES" localSheetId="0">'2023'!$B$26</definedName>
    <definedName name="SORTIES_CHARGES_SOCIALES_PATRONALES">#REF!</definedName>
    <definedName name="SORTIES_FRAIS_KM" localSheetId="0">'2023'!#REF!</definedName>
    <definedName name="SORTIES_FRAIS_KM">#REF!</definedName>
    <definedName name="SORTIES_FRAIS_PEE_AMUNDI" localSheetId="0">'2023'!$B$25</definedName>
    <definedName name="SORTIES_FRAIS_PEE_AMUNDI">#REF!</definedName>
    <definedName name="SORTIES_I_CSG_CRDS" localSheetId="0">'2023'!#REF!</definedName>
    <definedName name="SORTIES_I_CSG_CRDS">#REF!</definedName>
    <definedName name="SORTIES_INTERESSEMENT_CSG_CRDS" localSheetId="0">'2023'!$B$24</definedName>
    <definedName name="SORTIES_INTERESSEMENT_CSG_CRDS">#REF!</definedName>
    <definedName name="SORTIES_INTERESSEMENT_NET" localSheetId="0">'2023'!$B$23</definedName>
    <definedName name="SORTIES_INTERESSEMENT_NET">#REF!</definedName>
    <definedName name="SORTIES_SALAIRE_NET" localSheetId="0">'2023'!$B$22</definedName>
    <definedName name="SORTIES_SALAIRE_NET">#REF!</definedName>
    <definedName name="SORTIES_SALAIRES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'2023'!$B$28</definedName>
    <definedName name="TOTAL_SORTIES">#REF!</definedName>
  </definedNames>
  <calcPr calcId="162913"/>
</workbook>
</file>

<file path=xl/calcChain.xml><?xml version="1.0" encoding="utf-8"?>
<calcChain xmlns="http://schemas.openxmlformats.org/spreadsheetml/2006/main">
  <c r="J28" i="15" l="1"/>
  <c r="K28" i="15"/>
  <c r="L28" i="15"/>
  <c r="M28" i="15"/>
  <c r="N28" i="15"/>
  <c r="I28" i="15"/>
  <c r="K27" i="15"/>
  <c r="K26" i="15"/>
  <c r="J25" i="15" l="1"/>
  <c r="N30" i="15"/>
  <c r="M30" i="15"/>
  <c r="F30" i="15"/>
  <c r="E30" i="15"/>
  <c r="H28" i="15"/>
  <c r="G28" i="15"/>
  <c r="F28" i="15"/>
  <c r="E28" i="15"/>
  <c r="D28" i="15"/>
  <c r="C28" i="15"/>
  <c r="P26" i="15"/>
  <c r="J26" i="15"/>
  <c r="I26" i="15"/>
  <c r="J24" i="15"/>
  <c r="I24" i="15"/>
  <c r="P24" i="15" s="1"/>
  <c r="P23" i="15"/>
  <c r="J23" i="15"/>
  <c r="I23" i="15"/>
  <c r="I25" i="15" s="1"/>
  <c r="P22" i="15"/>
  <c r="M19" i="15"/>
  <c r="L19" i="15"/>
  <c r="L30" i="15" s="1"/>
  <c r="K19" i="15"/>
  <c r="H19" i="15"/>
  <c r="H30" i="15" s="1"/>
  <c r="G19" i="15"/>
  <c r="G30" i="15" s="1"/>
  <c r="F19" i="15"/>
  <c r="E19" i="15"/>
  <c r="D19" i="15"/>
  <c r="D30" i="15" s="1"/>
  <c r="C19" i="15"/>
  <c r="P18" i="15"/>
  <c r="J17" i="15"/>
  <c r="J19" i="15" s="1"/>
  <c r="I17" i="15"/>
  <c r="I19" i="15" s="1"/>
  <c r="P14" i="15"/>
  <c r="P13" i="15"/>
  <c r="P12" i="15"/>
  <c r="C4" i="13" s="1"/>
  <c r="P11" i="15"/>
  <c r="P8" i="15"/>
  <c r="J8" i="15"/>
  <c r="I8" i="15"/>
  <c r="P7" i="15"/>
  <c r="P6" i="15"/>
  <c r="K30" i="15" l="1"/>
  <c r="P25" i="15"/>
  <c r="J30" i="15"/>
  <c r="P19" i="15"/>
  <c r="C30" i="15"/>
  <c r="P17" i="15"/>
  <c r="P28" i="15"/>
  <c r="I30" i="15" l="1"/>
  <c r="P30" i="15" s="1"/>
  <c r="C3" i="13" s="1"/>
</calcChain>
</file>

<file path=xl/sharedStrings.xml><?xml version="1.0" encoding="utf-8"?>
<sst xmlns="http://schemas.openxmlformats.org/spreadsheetml/2006/main" count="44" uniqueCount="43">
  <si>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</si>
  <si>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</si>
  <si>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</si>
  <si>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</si>
  <si>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</si>
  <si>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</si>
  <si>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</si>
  <si>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</si>
  <si>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</si>
  <si>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</si>
  <si>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Mai</t>
  </si>
  <si>
    <t>Juin</t>
  </si>
  <si>
    <t>Juillet</t>
  </si>
  <si>
    <t>Septembre</t>
  </si>
  <si>
    <t>Octobre</t>
  </si>
  <si>
    <t>Novembre</t>
  </si>
  <si>
    <t>Janvier</t>
  </si>
  <si>
    <t>Février</t>
  </si>
  <si>
    <t>Mars</t>
  </si>
  <si>
    <t>Avril</t>
  </si>
  <si>
    <t>Août</t>
  </si>
  <si>
    <t>Décembre</t>
  </si>
  <si>
    <t>Production</t>
  </si>
  <si>
    <t>Astreinte</t>
  </si>
  <si>
    <t>CP</t>
  </si>
  <si>
    <t>Sans Solde</t>
  </si>
  <si>
    <t>CRA</t>
  </si>
  <si>
    <t xml:space="preserve">SOLDE </t>
  </si>
  <si>
    <t>REPAS</t>
  </si>
  <si>
    <t>Pris</t>
  </si>
  <si>
    <t>Acquis</t>
  </si>
  <si>
    <t>Solde</t>
  </si>
  <si>
    <t>Taux</t>
  </si>
  <si>
    <t>Frais Fixe</t>
  </si>
  <si>
    <t>Détail des paramètres</t>
  </si>
  <si>
    <t>Frais PEE Amundi</t>
  </si>
  <si>
    <t>Synthése cumulé</t>
  </si>
  <si>
    <t>Solde cumulés</t>
  </si>
  <si>
    <t>Intéressement Net</t>
  </si>
  <si>
    <t>CSG/CRDS Intéressement</t>
  </si>
  <si>
    <t>Total Congés Payés Pris</t>
  </si>
  <si>
    <t>TJM (Juillet 2023)</t>
  </si>
  <si>
    <t>Achats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</si>
</sst>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.5"/>
      <name val="Calibri"/>
      <family val="2"/>
      <scheme val="minor"/>
    </font>
    <font>
      <b/>
      <sz val="11"/>
      <name val="Calibri"/>
      <family val="2"/>
      <scheme val="minor"/>
    </font>
    <font>
      <sz val="10.5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DA9694"/>
        <bgColor rgb="FF000000"/>
      </patternFill>
    </fill>
    <fill>
      <patternFill patternType="solid">
        <fgColor rgb="FFE6B8B7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5" xfId="0" applyFont="1" applyFill="1" applyBorder="1"/>
    <xf numFmtId="0" fontId="0" fillId="2" borderId="4" xfId="0" applyFill="1" applyBorder="1"/>
    <xf numFmtId="0" fontId="1" fillId="3" borderId="7" xfId="0" applyFont="1" applyFill="1" applyBorder="1"/>
    <xf numFmtId="4" fontId="1" fillId="3" borderId="7" xfId="0" applyNumberFormat="1" applyFont="1" applyFill="1" applyBorder="1"/>
    <xf numFmtId="0" fontId="0" fillId="0" borderId="6" xfId="0" applyBorder="1" applyProtection="1">
      <protection locked="0"/>
    </xf>
    <xf numFmtId="4" fontId="5" fillId="4" borderId="6" xfId="0" applyNumberFormat="1" applyFont="1" applyFill="1" applyBorder="1"/>
    <xf numFmtId="0" fontId="8" fillId="0" borderId="6" xfId="0" applyFont="1" applyBorder="1" applyProtection="1">
      <protection locked="0"/>
    </xf>
    <xf numFmtId="4" fontId="9" fillId="4" borderId="6" xfId="0" applyNumberFormat="1" applyFont="1" applyFill="1" applyBorder="1"/>
    <xf numFmtId="4" fontId="5" fillId="4" borderId="9" xfId="0" applyNumberFormat="1" applyFont="1" applyFill="1" applyBorder="1"/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1" fillId="0" borderId="4" xfId="0" applyFont="1" applyBorder="1"/>
    <xf numFmtId="4" fontId="1" fillId="0" borderId="4" xfId="0" applyNumberFormat="1" applyFont="1" applyBorder="1"/>
    <xf numFmtId="0" fontId="1" fillId="6" borderId="5" xfId="0" applyFont="1" applyFill="1" applyBorder="1"/>
    <xf numFmtId="0" fontId="0" fillId="6" borderId="4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8" borderId="5" xfId="0" applyFont="1" applyFill="1" applyBorder="1"/>
    <xf numFmtId="0" fontId="0" fillId="8" borderId="4" xfId="0" applyFill="1" applyBorder="1"/>
    <xf numFmtId="0" fontId="0" fillId="8" borderId="13" xfId="0" applyFill="1" applyBorder="1"/>
    <xf numFmtId="4" fontId="5" fillId="4" borderId="8" xfId="0" applyNumberFormat="1" applyFont="1" applyFill="1" applyBorder="1"/>
    <xf numFmtId="0" fontId="0" fillId="6" borderId="13" xfId="0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2" borderId="13" xfId="0" applyFill="1" applyBorder="1"/>
    <xf numFmtId="0" fontId="1" fillId="3" borderId="5" xfId="0" applyFont="1" applyFill="1" applyBorder="1"/>
    <xf numFmtId="4" fontId="0" fillId="3" borderId="4" xfId="0" applyNumberFormat="1" applyFill="1" applyBorder="1"/>
    <xf numFmtId="4" fontId="0" fillId="3" borderId="13" xfId="0" applyNumberFormat="1" applyFill="1" applyBorder="1"/>
    <xf numFmtId="4" fontId="1" fillId="4" borderId="0" xfId="0" applyNumberFormat="1" applyFont="1" applyFill="1"/>
    <xf numFmtId="4" fontId="1" fillId="2" borderId="1" xfId="0" applyNumberFormat="1" applyFont="1" applyFill="1" applyBorder="1"/>
    <xf numFmtId="0" fontId="1" fillId="10" borderId="1" xfId="0" applyFont="1" applyFill="1" applyBorder="1" applyAlignment="1">
      <alignment vertical="center"/>
    </xf>
    <xf numFmtId="9" fontId="1" fillId="10" borderId="1" xfId="1" applyFont="1" applyFill="1" applyBorder="1" applyAlignment="1">
      <alignment vertical="center"/>
    </xf>
    <xf numFmtId="0" fontId="1" fillId="5" borderId="1" xfId="0" applyFont="1" applyFill="1" applyBorder="1"/>
    <xf numFmtId="4" fontId="1" fillId="5" borderId="1" xfId="0" applyNumberFormat="1" applyFont="1" applyFill="1" applyBorder="1"/>
    <xf numFmtId="0" fontId="1" fillId="6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4" fontId="1" fillId="4" borderId="0" xfId="0" applyNumberFormat="1" applyFont="1" applyFill="1" applyAlignment="1">
      <alignment horizontal="right"/>
    </xf>
    <xf numFmtId="4" fontId="1" fillId="3" borderId="1" xfId="0" applyNumberFormat="1" applyFont="1" applyFill="1" applyBorder="1" applyAlignment="1">
      <alignment horizontal="right"/>
    </xf>
    <xf numFmtId="4" fontId="1" fillId="3" borderId="7" xfId="0" applyNumberFormat="1" applyFont="1" applyFill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1" fillId="5" borderId="1" xfId="0" applyNumberFormat="1" applyFont="1" applyFill="1" applyBorder="1" applyAlignment="1">
      <alignment horizontal="right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12" xfId="0" applyNumberFormat="1" applyBorder="1"/>
    <xf numFmtId="4" fontId="0" fillId="0" borderId="6" xfId="0" applyNumberFormat="1" applyBorder="1"/>
    <xf numFmtId="4" fontId="0" fillId="0" borderId="10" xfId="0" applyNumberFormat="1" applyBorder="1"/>
    <xf numFmtId="4" fontId="0" fillId="0" borderId="14" xfId="0" applyNumberFormat="1" applyBorder="1"/>
    <xf numFmtId="4" fontId="0" fillId="0" borderId="2" xfId="0" applyNumberFormat="1" applyBorder="1"/>
    <xf numFmtId="4" fontId="5" fillId="4" borderId="11" xfId="0" applyNumberFormat="1" applyFont="1" applyFill="1" applyBorder="1"/>
    <xf numFmtId="0" fontId="8" fillId="0" borderId="3" xfId="0" applyFont="1" applyBorder="1" applyProtection="1">
      <protection locked="0"/>
    </xf>
    <xf numFmtId="4" fontId="0" fillId="0" borderId="2" xfId="0" applyNumberFormat="1" applyBorder="1" applyAlignment="1">
      <alignment horizontal="right"/>
    </xf>
    <xf numFmtId="0" fontId="13" fillId="12" borderId="1" xfId="0" applyFont="1" applyFill="1" applyBorder="1" applyAlignment="1">
      <alignment vertical="center"/>
    </xf>
    <xf numFmtId="0" fontId="13" fillId="12" borderId="2" xfId="0" applyFont="1" applyFill="1" applyBorder="1" applyAlignment="1">
      <alignment vertical="center"/>
    </xf>
    <xf numFmtId="4" fontId="13" fillId="12" borderId="14" xfId="0" applyNumberFormat="1" applyFont="1" applyFill="1" applyBorder="1" applyAlignment="1">
      <alignment vertical="center"/>
    </xf>
    <xf numFmtId="4" fontId="5" fillId="0" borderId="6" xfId="0" applyNumberFormat="1" applyFont="1" applyBorder="1"/>
    <xf numFmtId="0" fontId="1" fillId="0" borderId="0" xfId="0" applyFont="1" applyAlignment="1">
      <alignment horizontal="right"/>
    </xf>
    <xf numFmtId="0" fontId="14" fillId="0" borderId="6" xfId="0" applyFont="1" applyBorder="1" applyProtection="1">
      <protection locked="0"/>
    </xf>
    <xf numFmtId="4" fontId="15" fillId="4" borderId="6" xfId="0" applyNumberFormat="1" applyFont="1" applyFill="1" applyBorder="1"/>
    <xf numFmtId="4" fontId="14" fillId="0" borderId="0" xfId="0" applyNumberFormat="1" applyFont="1"/>
    <xf numFmtId="4" fontId="16" fillId="0" borderId="1" xfId="0" applyNumberFormat="1" applyFont="1" applyBorder="1" applyAlignment="1">
      <alignment horizontal="right"/>
    </xf>
    <xf numFmtId="0" fontId="14" fillId="0" borderId="0" xfId="0" applyFont="1"/>
    <xf numFmtId="4" fontId="17" fillId="4" borderId="6" xfId="0" applyNumberFormat="1" applyFont="1" applyFill="1" applyBorder="1"/>
    <xf numFmtId="4" fontId="10" fillId="0" borderId="1" xfId="0" applyNumberFormat="1" applyFont="1" applyBorder="1" applyAlignment="1">
      <alignment horizontal="right"/>
    </xf>
    <xf numFmtId="4" fontId="10" fillId="0" borderId="4" xfId="0" applyNumberFormat="1" applyFont="1" applyBorder="1" applyAlignment="1">
      <alignment horizontal="right"/>
    </xf>
    <xf numFmtId="4" fontId="5" fillId="0" borderId="9" xfId="0" applyNumberFormat="1" applyFont="1" applyBorder="1"/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12" fillId="11" borderId="5" xfId="0" applyFont="1" applyFill="1" applyBorder="1" applyAlignment="1">
      <alignment horizontal="center" vertical="center"/>
    </xf>
    <xf numFmtId="0" fontId="12" fillId="11" borderId="15" xfId="0" applyFont="1" applyFill="1" applyBorder="1" applyAlignment="1">
      <alignment horizontal="center" vertical="center"/>
    </xf>
    <xf numFmtId="0" fontId="0" fillId="0" borderId="3" xfId="0" applyBorder="1" applyProtection="1">
      <protection locked="0"/>
    </xf>
    <xf numFmtId="4" fontId="5" fillId="4" borderId="3" xfId="0" applyNumberFormat="1" applyFont="1" applyFill="1" applyBorder="1"/>
    <xf numFmtId="4" fontId="1" fillId="0" borderId="7" xfId="0" applyNumberFormat="1" applyFont="1" applyBorder="1" applyAlignment="1">
      <alignment horizontal="right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2"/>
  <sheetViews>
    <sheetView topLeftCell="A15" workbookViewId="0">
      <selection activeCell="I28" sqref="I28"/>
    </sheetView>
  </sheetViews>
  <sheetFormatPr baseColWidth="10" defaultColWidth="11" defaultRowHeight="14.5" x14ac:dyDescent="0.35"/>
  <cols>
    <col min="1" max="1" width="4" customWidth="1"/>
    <col min="2" max="2" width="28" customWidth="1"/>
    <col min="3" max="14" width="11" customWidth="1"/>
    <col min="15" max="15" width="5" customWidth="1"/>
    <col min="16" max="16" width="11" style="57" customWidth="1"/>
    <col min="17" max="17" width="11" customWidth="1"/>
  </cols>
  <sheetData>
    <row r="1" spans="2:16" x14ac:dyDescent="0.35">
      <c r="B1" s="80" t="s">
        <v>9</v>
      </c>
      <c r="P1" s="52"/>
    </row>
    <row r="2" spans="2:16" x14ac:dyDescent="0.35">
      <c r="B2" s="81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53"/>
    </row>
    <row r="3" spans="2:16" ht="16.5" customHeight="1" x14ac:dyDescent="0.35">
      <c r="B3" s="21" t="s">
        <v>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10</v>
      </c>
      <c r="H3" s="22" t="s">
        <v>11</v>
      </c>
      <c r="I3" s="22" t="s">
        <v>12</v>
      </c>
      <c r="J3" s="22" t="s">
        <v>20</v>
      </c>
      <c r="K3" s="22" t="s">
        <v>13</v>
      </c>
      <c r="L3" s="22" t="s">
        <v>14</v>
      </c>
      <c r="M3" s="22" t="s">
        <v>15</v>
      </c>
      <c r="N3" s="22" t="s">
        <v>21</v>
      </c>
      <c r="O3" s="1"/>
      <c r="P3" s="54" t="s">
        <v>4</v>
      </c>
    </row>
    <row r="4" spans="2:16" ht="16.5" customHeight="1" x14ac:dyDescent="0.35"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1"/>
      <c r="P4" s="55"/>
    </row>
    <row r="5" spans="2:16" ht="15" customHeight="1" x14ac:dyDescent="0.35">
      <c r="B5" s="24" t="s">
        <v>28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6"/>
      <c r="O5" s="1"/>
      <c r="P5" s="56"/>
    </row>
    <row r="6" spans="2:16" ht="15" customHeight="1" x14ac:dyDescent="0.35">
      <c r="B6" s="10" t="s">
        <v>29</v>
      </c>
      <c r="C6" s="11"/>
      <c r="D6" s="11"/>
      <c r="E6" s="11"/>
      <c r="F6" s="11"/>
      <c r="G6" s="11"/>
      <c r="H6" s="11"/>
      <c r="I6" s="11">
        <v>19</v>
      </c>
      <c r="J6" s="11">
        <v>19</v>
      </c>
      <c r="K6" s="11"/>
      <c r="L6" s="11"/>
      <c r="M6" s="11"/>
      <c r="N6" s="69"/>
      <c r="O6" s="51"/>
      <c r="P6" s="77">
        <f>SUM(C6:N6)</f>
        <v>38</v>
      </c>
    </row>
    <row r="7" spans="2:16" ht="15" customHeight="1" x14ac:dyDescent="0.35">
      <c r="B7" s="10" t="s">
        <v>30</v>
      </c>
      <c r="C7" s="11"/>
      <c r="D7" s="11"/>
      <c r="E7" s="11"/>
      <c r="F7" s="11"/>
      <c r="G7" s="11"/>
      <c r="H7" s="11"/>
      <c r="I7" s="11">
        <v>20</v>
      </c>
      <c r="J7" s="11">
        <v>21</v>
      </c>
      <c r="K7" s="11"/>
      <c r="L7" s="11"/>
      <c r="M7" s="11"/>
      <c r="N7" s="11"/>
      <c r="O7" s="51"/>
      <c r="P7" s="77">
        <f>SUM(C7:N7)</f>
        <v>41</v>
      </c>
    </row>
    <row r="8" spans="2:16" ht="15" customHeight="1" x14ac:dyDescent="0.35">
      <c r="B8" s="15" t="s">
        <v>31</v>
      </c>
      <c r="C8" s="63"/>
      <c r="D8" s="63"/>
      <c r="E8" s="63"/>
      <c r="F8" s="63"/>
      <c r="G8" s="63"/>
      <c r="H8" s="63"/>
      <c r="I8" s="63">
        <f>I7-I6</f>
        <v>1</v>
      </c>
      <c r="J8" s="63">
        <f>J7-J6</f>
        <v>2</v>
      </c>
      <c r="K8" s="63"/>
      <c r="L8" s="63"/>
      <c r="M8" s="63"/>
      <c r="N8" s="63"/>
      <c r="O8" s="51"/>
      <c r="P8" s="77">
        <f>SUM(C8:N8)</f>
        <v>3</v>
      </c>
    </row>
    <row r="9" spans="2:16" ht="15" customHeight="1" x14ac:dyDescent="0.35">
      <c r="B9" s="2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1"/>
      <c r="P9" s="78"/>
    </row>
    <row r="10" spans="2:16" ht="15" customHeight="1" x14ac:dyDescent="0.35">
      <c r="B10" s="19" t="s">
        <v>26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8"/>
      <c r="O10" s="1"/>
      <c r="P10" s="41"/>
    </row>
    <row r="11" spans="2:16" ht="15" customHeight="1" x14ac:dyDescent="0.35">
      <c r="B11" s="16" t="s">
        <v>22</v>
      </c>
      <c r="C11" s="58"/>
      <c r="D11" s="58"/>
      <c r="E11" s="58"/>
      <c r="F11" s="58"/>
      <c r="G11" s="58"/>
      <c r="H11" s="58"/>
      <c r="I11" s="58">
        <v>20</v>
      </c>
      <c r="J11" s="58">
        <v>21</v>
      </c>
      <c r="K11" s="58"/>
      <c r="L11" s="58"/>
      <c r="M11" s="58"/>
      <c r="N11" s="58"/>
      <c r="P11" s="77">
        <f>SUM(C11:N11)</f>
        <v>41</v>
      </c>
    </row>
    <row r="12" spans="2:16" ht="15" customHeight="1" x14ac:dyDescent="0.35">
      <c r="B12" s="10" t="s">
        <v>24</v>
      </c>
      <c r="C12" s="59"/>
      <c r="D12" s="59"/>
      <c r="E12" s="59"/>
      <c r="F12" s="59"/>
      <c r="G12" s="59"/>
      <c r="H12" s="59"/>
      <c r="I12" s="59"/>
      <c r="J12" s="59">
        <v>1</v>
      </c>
      <c r="K12" s="59"/>
      <c r="L12" s="59"/>
      <c r="M12" s="59"/>
      <c r="N12" s="59"/>
      <c r="P12" s="77">
        <f>SUM(C12:N12)</f>
        <v>1</v>
      </c>
    </row>
    <row r="13" spans="2:16" ht="15" customHeight="1" x14ac:dyDescent="0.35">
      <c r="B13" s="10" t="s">
        <v>25</v>
      </c>
      <c r="C13" s="60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P13" s="77">
        <f>SUM(C13:N13)</f>
        <v>0</v>
      </c>
    </row>
    <row r="14" spans="2:16" ht="15" customHeight="1" x14ac:dyDescent="0.35">
      <c r="B14" s="15" t="s">
        <v>23</v>
      </c>
      <c r="C14" s="61"/>
      <c r="D14" s="62"/>
      <c r="E14" s="62"/>
      <c r="F14" s="62"/>
      <c r="G14" s="62"/>
      <c r="H14" s="65"/>
      <c r="I14" s="62"/>
      <c r="J14" s="62"/>
      <c r="K14" s="62"/>
      <c r="L14" s="65"/>
      <c r="M14" s="62"/>
      <c r="N14" s="62"/>
      <c r="P14" s="77">
        <f>SUM(C14:N14)</f>
        <v>0</v>
      </c>
    </row>
    <row r="15" spans="2:16" ht="15" customHeight="1" x14ac:dyDescent="0.3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P15" s="42"/>
    </row>
    <row r="16" spans="2:16" ht="15" customHeight="1" x14ac:dyDescent="0.35">
      <c r="B16" s="6" t="s">
        <v>0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31"/>
      <c r="P16" s="43"/>
    </row>
    <row r="17" spans="2:18" ht="15" customHeight="1" x14ac:dyDescent="0.35">
      <c r="B17" s="10" t="s">
        <v>6</v>
      </c>
      <c r="C17" s="14"/>
      <c r="D17" s="14"/>
      <c r="E17" s="14"/>
      <c r="F17" s="14"/>
      <c r="G17" s="14"/>
      <c r="H17" s="14"/>
      <c r="I17" s="14">
        <f>I11*Params!$C$5*(1-Params!$C$3)-Params!$C$4</f>
        <v>8941</v>
      </c>
      <c r="J17" s="14">
        <f>J11*Params!$C$5*(1-Params!$C$3)-Params!$C$4</f>
        <v>9391.8000000000011</v>
      </c>
      <c r="K17" s="79"/>
      <c r="L17" s="79"/>
      <c r="M17" s="79"/>
      <c r="N17" s="14"/>
      <c r="O17" s="4"/>
      <c r="P17" s="44">
        <f>SUM(C17:N17)</f>
        <v>18332.800000000003</v>
      </c>
    </row>
    <row r="18" spans="2:18" ht="15" customHeight="1" x14ac:dyDescent="0.35">
      <c r="B18" s="10" t="s">
        <v>23</v>
      </c>
      <c r="C18" s="11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11"/>
      <c r="O18" s="4"/>
      <c r="P18" s="44">
        <f>SUM(C18:N18)</f>
        <v>0</v>
      </c>
    </row>
    <row r="19" spans="2:18" ht="15" customHeight="1" x14ac:dyDescent="0.35">
      <c r="B19" s="2" t="s">
        <v>2</v>
      </c>
      <c r="C19" s="36">
        <f t="shared" ref="C19:M19" si="0">SUM(C17:C18)</f>
        <v>0</v>
      </c>
      <c r="D19" s="36">
        <f t="shared" si="0"/>
        <v>0</v>
      </c>
      <c r="E19" s="36">
        <f t="shared" si="0"/>
        <v>0</v>
      </c>
      <c r="F19" s="36">
        <f t="shared" si="0"/>
        <v>0</v>
      </c>
      <c r="G19" s="36">
        <f t="shared" si="0"/>
        <v>0</v>
      </c>
      <c r="H19" s="36">
        <f t="shared" si="0"/>
        <v>0</v>
      </c>
      <c r="I19" s="36">
        <f t="shared" si="0"/>
        <v>8941</v>
      </c>
      <c r="J19" s="36">
        <f t="shared" si="0"/>
        <v>9391.8000000000011</v>
      </c>
      <c r="K19" s="36">
        <f t="shared" si="0"/>
        <v>0</v>
      </c>
      <c r="L19" s="36">
        <f t="shared" si="0"/>
        <v>0</v>
      </c>
      <c r="M19" s="36">
        <f t="shared" si="0"/>
        <v>0</v>
      </c>
      <c r="N19" s="36"/>
      <c r="O19" s="5"/>
      <c r="P19" s="45">
        <f>SUM(C19:N19)</f>
        <v>18332.800000000003</v>
      </c>
    </row>
    <row r="20" spans="2:18" ht="15" customHeight="1" x14ac:dyDescent="0.35"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5"/>
      <c r="P20" s="46"/>
    </row>
    <row r="21" spans="2:18" ht="15" customHeight="1" x14ac:dyDescent="0.35">
      <c r="B21" s="32" t="s">
        <v>1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4"/>
      <c r="O21" s="4"/>
      <c r="P21" s="47"/>
    </row>
    <row r="22" spans="2:18" ht="15" customHeight="1" x14ac:dyDescent="0.35">
      <c r="B22" s="10" t="s">
        <v>7</v>
      </c>
      <c r="C22" s="11"/>
      <c r="D22" s="11"/>
      <c r="E22" s="11"/>
      <c r="F22" s="11"/>
      <c r="G22" s="11"/>
      <c r="H22" s="11"/>
      <c r="I22" s="11">
        <v>4683.42</v>
      </c>
      <c r="J22" s="11">
        <v>4681.1499999999996</v>
      </c>
      <c r="K22" s="11">
        <v>276.10000000000002</v>
      </c>
      <c r="L22" s="11"/>
      <c r="M22" s="11"/>
      <c r="N22" s="11"/>
      <c r="O22" s="4"/>
      <c r="P22" s="44">
        <f t="shared" ref="P22:P28" si="1">SUM(C22:N22)</f>
        <v>9640.67</v>
      </c>
    </row>
    <row r="23" spans="2:18" s="75" customFormat="1" x14ac:dyDescent="0.35">
      <c r="B23" s="71" t="s">
        <v>38</v>
      </c>
      <c r="C23" s="76"/>
      <c r="D23" s="76"/>
      <c r="E23" s="76"/>
      <c r="F23" s="76"/>
      <c r="G23" s="76"/>
      <c r="H23" s="76"/>
      <c r="I23" s="76">
        <f>(5054.13/5)*(1-9.7%)</f>
        <v>912.77587800000003</v>
      </c>
      <c r="J23" s="76">
        <f>(5054.13/5)*(1-9.7%)</f>
        <v>912.77587800000003</v>
      </c>
      <c r="K23" s="76"/>
      <c r="L23" s="76"/>
      <c r="M23" s="76"/>
      <c r="N23" s="72"/>
      <c r="O23" s="73"/>
      <c r="P23" s="74">
        <f t="shared" si="1"/>
        <v>1825.5517560000001</v>
      </c>
    </row>
    <row r="24" spans="2:18" x14ac:dyDescent="0.35">
      <c r="B24" s="12" t="s">
        <v>39</v>
      </c>
      <c r="C24" s="13"/>
      <c r="D24" s="13"/>
      <c r="E24" s="13"/>
      <c r="F24" s="13"/>
      <c r="G24" s="13"/>
      <c r="H24" s="13"/>
      <c r="I24" s="13">
        <f>(5054.13/5)*9.7%</f>
        <v>98.050121999999988</v>
      </c>
      <c r="J24" s="13">
        <f>(5054.13/5)*9.7%</f>
        <v>98.050121999999988</v>
      </c>
      <c r="K24" s="13"/>
      <c r="L24" s="13"/>
      <c r="M24" s="13"/>
      <c r="N24" s="13"/>
      <c r="O24" s="4"/>
      <c r="P24" s="44">
        <f t="shared" si="1"/>
        <v>196.10024399999998</v>
      </c>
    </row>
    <row r="25" spans="2:18" ht="15" customHeight="1" x14ac:dyDescent="0.35">
      <c r="B25" s="64" t="s">
        <v>35</v>
      </c>
      <c r="C25" s="13"/>
      <c r="D25" s="13"/>
      <c r="E25" s="13"/>
      <c r="F25" s="13"/>
      <c r="G25" s="13"/>
      <c r="H25" s="13"/>
      <c r="I25" s="13">
        <f>(I23)*0.02</f>
        <v>18.255517560000001</v>
      </c>
      <c r="J25" s="13">
        <f>(J23)*0.02</f>
        <v>18.255517560000001</v>
      </c>
      <c r="K25" s="13"/>
      <c r="L25" s="13"/>
      <c r="M25" s="13"/>
      <c r="N25" s="13"/>
      <c r="O25" s="4"/>
      <c r="P25" s="44">
        <f t="shared" si="1"/>
        <v>36.511035120000003</v>
      </c>
    </row>
    <row r="26" spans="2:18" ht="15" customHeight="1" x14ac:dyDescent="0.35">
      <c r="B26" s="10" t="s">
        <v>8</v>
      </c>
      <c r="C26" s="11"/>
      <c r="D26" s="11"/>
      <c r="E26" s="11"/>
      <c r="F26" s="11"/>
      <c r="G26" s="11"/>
      <c r="H26" s="11"/>
      <c r="I26" s="11">
        <f>954.22+1758.87</f>
        <v>2713.09</v>
      </c>
      <c r="J26" s="11">
        <f>956.49+1759.98</f>
        <v>2716.4700000000003</v>
      </c>
      <c r="K26" s="11">
        <f>88.17+133.23</f>
        <v>221.39999999999998</v>
      </c>
      <c r="L26" s="11"/>
      <c r="M26" s="11"/>
      <c r="N26" s="11"/>
      <c r="O26" s="4"/>
      <c r="P26" s="44">
        <f t="shared" si="1"/>
        <v>5650.96</v>
      </c>
    </row>
    <row r="27" spans="2:18" ht="15" customHeight="1" x14ac:dyDescent="0.35">
      <c r="B27" s="86" t="s">
        <v>42</v>
      </c>
      <c r="C27" s="87"/>
      <c r="D27" s="87"/>
      <c r="E27" s="87"/>
      <c r="F27" s="87"/>
      <c r="G27" s="87"/>
      <c r="H27" s="87"/>
      <c r="I27" s="87"/>
      <c r="J27" s="87"/>
      <c r="K27" s="87">
        <f>3520+20.83</f>
        <v>3540.83</v>
      </c>
      <c r="L27" s="87"/>
      <c r="M27" s="87"/>
      <c r="N27" s="87"/>
      <c r="O27" s="4"/>
      <c r="P27" s="88"/>
    </row>
    <row r="28" spans="2:18" ht="15" customHeight="1" x14ac:dyDescent="0.35">
      <c r="B28" s="8" t="s">
        <v>3</v>
      </c>
      <c r="C28" s="9">
        <f t="shared" ref="C28:N28" si="2">SUM(C22:C26)</f>
        <v>0</v>
      </c>
      <c r="D28" s="9">
        <f t="shared" si="2"/>
        <v>0</v>
      </c>
      <c r="E28" s="9">
        <f t="shared" si="2"/>
        <v>0</v>
      </c>
      <c r="F28" s="9">
        <f t="shared" si="2"/>
        <v>0</v>
      </c>
      <c r="G28" s="9">
        <f t="shared" si="2"/>
        <v>0</v>
      </c>
      <c r="H28" s="9">
        <f t="shared" si="2"/>
        <v>0</v>
      </c>
      <c r="I28" s="9">
        <f>SUM(I22:I27)</f>
        <v>8425.5915175600003</v>
      </c>
      <c r="J28" s="9">
        <f t="shared" ref="J28:N28" si="3">SUM(J22:J27)</f>
        <v>8426.701517559999</v>
      </c>
      <c r="K28" s="9">
        <f t="shared" si="3"/>
        <v>4038.33</v>
      </c>
      <c r="L28" s="9">
        <f t="shared" si="3"/>
        <v>0</v>
      </c>
      <c r="M28" s="9">
        <f t="shared" si="3"/>
        <v>0</v>
      </c>
      <c r="N28" s="9">
        <f t="shared" si="3"/>
        <v>0</v>
      </c>
      <c r="O28" s="4"/>
      <c r="P28" s="48">
        <f t="shared" si="1"/>
        <v>20890.623035119999</v>
      </c>
    </row>
    <row r="29" spans="2:18" ht="15" customHeight="1" x14ac:dyDescent="0.35"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4"/>
      <c r="P29" s="49"/>
    </row>
    <row r="30" spans="2:18" ht="15" customHeight="1" x14ac:dyDescent="0.35">
      <c r="B30" s="39" t="s">
        <v>27</v>
      </c>
      <c r="C30" s="40">
        <f t="shared" ref="C30:N30" si="4">+C19-C28</f>
        <v>0</v>
      </c>
      <c r="D30" s="40">
        <f t="shared" si="4"/>
        <v>0</v>
      </c>
      <c r="E30" s="40">
        <f t="shared" si="4"/>
        <v>0</v>
      </c>
      <c r="F30" s="40">
        <f t="shared" si="4"/>
        <v>0</v>
      </c>
      <c r="G30" s="40">
        <f t="shared" si="4"/>
        <v>0</v>
      </c>
      <c r="H30" s="40">
        <f t="shared" si="4"/>
        <v>0</v>
      </c>
      <c r="I30" s="40">
        <f t="shared" si="4"/>
        <v>515.40848243999972</v>
      </c>
      <c r="J30" s="40">
        <f t="shared" si="4"/>
        <v>965.09848244000204</v>
      </c>
      <c r="K30" s="40">
        <f t="shared" si="4"/>
        <v>-4038.33</v>
      </c>
      <c r="L30" s="40">
        <f t="shared" si="4"/>
        <v>0</v>
      </c>
      <c r="M30" s="40">
        <f t="shared" si="4"/>
        <v>0</v>
      </c>
      <c r="N30" s="40">
        <f t="shared" si="4"/>
        <v>0</v>
      </c>
      <c r="O30" s="4"/>
      <c r="P30" s="50">
        <f>SUM(C30:N30)</f>
        <v>-2557.8230351199982</v>
      </c>
    </row>
    <row r="31" spans="2:18" ht="15" customHeight="1" x14ac:dyDescent="0.3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70"/>
    </row>
    <row r="32" spans="2:18" ht="15" customHeight="1" x14ac:dyDescent="0.35">
      <c r="R32" s="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C6" sqref="C6"/>
    </sheetView>
  </sheetViews>
  <sheetFormatPr baseColWidth="10" defaultRowHeight="14.5" x14ac:dyDescent="0.35"/>
  <cols>
    <col min="1" max="1" width="4" customWidth="1"/>
    <col min="2" max="2" width="34.36328125" customWidth="1"/>
    <col min="3" max="3" width="27.81640625" customWidth="1"/>
  </cols>
  <sheetData>
    <row r="2" spans="2:3" ht="27" customHeight="1" x14ac:dyDescent="0.35">
      <c r="B2" s="82" t="s">
        <v>34</v>
      </c>
      <c r="C2" s="83"/>
    </row>
    <row r="3" spans="2:3" ht="27" customHeight="1" x14ac:dyDescent="0.35">
      <c r="B3" s="37" t="s">
        <v>32</v>
      </c>
      <c r="C3" s="38">
        <v>0.08</v>
      </c>
    </row>
    <row r="4" spans="2:3" ht="27" customHeight="1" x14ac:dyDescent="0.35">
      <c r="B4" s="37" t="s">
        <v>33</v>
      </c>
      <c r="C4" s="37">
        <v>75</v>
      </c>
    </row>
    <row r="5" spans="2:3" ht="21" customHeight="1" x14ac:dyDescent="0.35">
      <c r="B5" s="37" t="s">
        <v>41</v>
      </c>
      <c r="C5" s="37">
        <v>490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3" sqref="C3"/>
    </sheetView>
  </sheetViews>
  <sheetFormatPr baseColWidth="10" defaultRowHeight="14.5" x14ac:dyDescent="0.35"/>
  <cols>
    <col min="2" max="2" width="22" customWidth="1"/>
  </cols>
  <sheetData>
    <row r="2" spans="2:3" ht="22" customHeight="1" x14ac:dyDescent="0.35">
      <c r="B2" s="84" t="s">
        <v>36</v>
      </c>
      <c r="C2" s="85"/>
    </row>
    <row r="3" spans="2:3" ht="22" customHeight="1" x14ac:dyDescent="0.35">
      <c r="B3" s="66" t="s">
        <v>37</v>
      </c>
      <c r="C3" s="68">
        <f>'2023'!P30</f>
        <v>-2557.8230351199982</v>
      </c>
    </row>
    <row r="4" spans="2:3" ht="22" customHeight="1" x14ac:dyDescent="0.35">
      <c r="B4" s="67" t="s">
        <v>40</v>
      </c>
      <c r="C4" s="68">
        <f>'2023'!P12</f>
        <v>1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'2023'!ENTREE_ASTREINTE</vt:lpstr>
      <vt:lpstr>'2023'!ENTREES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'2023'!SORTIES_FRAIS_PEE_AMUNDI</vt:lpstr>
      <vt:lpstr>'2023'!SORTIES_INTERESSEMENT_CSG_CRDS</vt:lpstr>
      <vt:lpstr>'2023'!SORTIES_INTERESSEMENT_NET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2023-09-15T14:05:30Z</dcterms:modified>
</cp:coreProperties>
</file>