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mal\Downloads\"/>
    </mc:Choice>
  </mc:AlternateContent>
  <bookViews>
    <workbookView xWindow="0" yWindow="0" windowWidth="28800" windowHeight="15390"/>
  </bookViews>
  <sheets>
    <sheet name="2023" sheetId="15" r:id="rId1"/>
    <sheet name="Params" sheetId="10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S" localSheetId="0">'2023'!$B$16</definedName>
    <definedName name="ENTREES">#REF!</definedName>
    <definedName name="ENTREES_ASTREINTE" localSheetId="0">'2023'!$B$18</definedName>
    <definedName name="ENTREES_ASTREINTE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'2023'!$B$27</definedName>
    <definedName name="SORTIES" localSheetId="0">'2023'!$B$21</definedName>
    <definedName name="SORTIES">#REF!</definedName>
    <definedName name="SORTIES_ABONDEMENT" localSheetId="0">'2023'!#REF!</definedName>
    <definedName name="SORTIES_ABONDEMENT">#REF!</definedName>
    <definedName name="SORTIES_CHARGES_SOCIALES_PATRONALES" localSheetId="0">'2023'!$B$23</definedName>
    <definedName name="SORTIES_CHARGES_SOCIALES_PATRONALES">#REF!</definedName>
    <definedName name="SORTIES_FRAIS_PEE_AMUNDI" localSheetId="0">'2023'!#REF!</definedName>
    <definedName name="SORTIES_FRAIS_PEE_AMUNDI">#REF!</definedName>
    <definedName name="SORTIES_INTERESSEMENT" localSheetId="0">'2023'!#REF!</definedName>
    <definedName name="SORTIES_INTERESSEMENT">#REF!</definedName>
    <definedName name="SORTIES_SALAIRE_NET" localSheetId="0">'2023'!$B$22</definedName>
    <definedName name="SORTIES_SALAIRE_NET">#REF!</definedName>
    <definedName name="TOTAL" localSheetId="0">'2023'!$P$3</definedName>
    <definedName name="TOTAL">#REF!</definedName>
    <definedName name="TOTAL_ENTREES" localSheetId="0">'2023'!$B$19</definedName>
    <definedName name="TOTAL_ENTREES">#REF!</definedName>
    <definedName name="TOTAL_SORTIES" localSheetId="0">'2023'!$B$25</definedName>
    <definedName name="TOTAL_SORTIES">#REF!</definedName>
  </definedNames>
  <calcPr calcId="162913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I24" i="15" l="1"/>
  <c r="D25" i="15" l="1"/>
  <c r="E25" i="15"/>
  <c r="F25" i="15"/>
  <c r="G25" i="15"/>
  <c r="H25" i="15"/>
  <c r="I25" i="15"/>
  <c r="J25" i="15"/>
  <c r="K25" i="15"/>
  <c r="L25" i="15"/>
  <c r="M25" i="15"/>
  <c r="N25" i="15"/>
  <c r="C25" i="15"/>
  <c r="L27" i="15" l="1"/>
  <c r="K27" i="15"/>
  <c r="C27" i="15"/>
  <c r="H23" i="15"/>
  <c r="G23" i="15"/>
  <c r="F23" i="15"/>
  <c r="E23" i="15"/>
  <c r="D23" i="15"/>
  <c r="P22" i="15"/>
  <c r="N19" i="15"/>
  <c r="N27" i="15" s="1"/>
  <c r="M19" i="15"/>
  <c r="M27" i="15" s="1"/>
  <c r="L19" i="15"/>
  <c r="K19" i="15"/>
  <c r="J19" i="15"/>
  <c r="J27" i="15" s="1"/>
  <c r="I19" i="15"/>
  <c r="I27" i="15" s="1"/>
  <c r="C19" i="15"/>
  <c r="P18" i="15"/>
  <c r="H17" i="15"/>
  <c r="H19" i="15" s="1"/>
  <c r="G17" i="15"/>
  <c r="G19" i="15" s="1"/>
  <c r="F17" i="15"/>
  <c r="F19" i="15" s="1"/>
  <c r="F27" i="15" s="1"/>
  <c r="E17" i="15"/>
  <c r="E19" i="15" s="1"/>
  <c r="E27" i="15" s="1"/>
  <c r="D17" i="15"/>
  <c r="D19" i="15" s="1"/>
  <c r="P14" i="15"/>
  <c r="P13" i="15"/>
  <c r="P12" i="15"/>
  <c r="C4" i="13" s="1"/>
  <c r="P11" i="15"/>
  <c r="N8" i="15"/>
  <c r="M8" i="15"/>
  <c r="L8" i="15"/>
  <c r="K8" i="15"/>
  <c r="J8" i="15"/>
  <c r="I8" i="15"/>
  <c r="H8" i="15"/>
  <c r="G8" i="15"/>
  <c r="F8" i="15"/>
  <c r="E8" i="15"/>
  <c r="D8" i="15"/>
  <c r="P8" i="15" s="1"/>
  <c r="C8" i="15"/>
  <c r="P7" i="15"/>
  <c r="P6" i="15"/>
  <c r="D27" i="15" l="1"/>
  <c r="P19" i="15"/>
  <c r="G27" i="15"/>
  <c r="H27" i="15"/>
  <c r="P23" i="15"/>
  <c r="P17" i="15"/>
  <c r="P25" i="15"/>
  <c r="P27" i="15" l="1"/>
  <c r="C3" i="13" s="1"/>
</calcChain>
</file>

<file path=xl/sharedStrings.xml><?xml version="1.0" encoding="utf-8"?>
<sst xmlns="http://schemas.openxmlformats.org/spreadsheetml/2006/main" count="41" uniqueCount="40">
  <si>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</si>
  <si>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</si>
  <si>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</si>
  <si>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</si>
  <si>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</si>
  <si>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</si>
  <si>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</si>
  <si>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</si>
  <si>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</si>
  <si>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</si>
  <si>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</si>
  <si>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</si>
  <si>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</si>
  <si>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</si>
  <si>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</si>
  <si>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</si>
  <si>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</si>
  <si>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</si>
  <si>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</si>
  <si>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</si>
  <si>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</si>
  <si>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</si>
  <si>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</si>
  <si>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</si>
  <si>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</si>
  <si>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</si>
  <si>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</si>
  <si>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</si>
  <si>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</si>
  <si>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</si>
  <si>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</si>
  <si>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</si>
  <si>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</si>
  <si>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</si>
  <si>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</si>
  <si>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</si>
  <si>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</si>
  <si>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</si>
  <si>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(Février 2023)</t>
  </si>
  <si>
    <t xml:space="preserve">Frais Achat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</si>
</sst>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tabSelected="1" topLeftCell="A10" zoomScale="85" zoomScaleNormal="85" workbookViewId="0">
      <selection activeCell="I25" sqref="I25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2" t="s">
        <v>9</v>
      </c>
    </row>
    <row r="2" spans="2:16" x14ac:dyDescent="0.45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/>
      <c r="D6" s="56">
        <v>10</v>
      </c>
      <c r="E6" s="56">
        <v>19</v>
      </c>
      <c r="F6" s="33">
        <v>19</v>
      </c>
      <c r="G6" s="33">
        <v>19</v>
      </c>
      <c r="H6" s="33">
        <v>19</v>
      </c>
      <c r="I6" s="33"/>
      <c r="J6" s="33"/>
      <c r="K6" s="33"/>
      <c r="L6" s="33"/>
      <c r="M6" s="33"/>
      <c r="N6" s="33"/>
      <c r="O6" s="31"/>
      <c r="P6" s="52">
        <f>SUM(C6:N6)</f>
        <v>86</v>
      </c>
    </row>
    <row r="7" spans="2:16" x14ac:dyDescent="0.45">
      <c r="B7" s="8" t="s">
        <v>20</v>
      </c>
      <c r="C7" s="33"/>
      <c r="D7" s="33">
        <v>9</v>
      </c>
      <c r="E7" s="33">
        <v>23</v>
      </c>
      <c r="F7" s="33">
        <v>16</v>
      </c>
      <c r="G7" s="33">
        <v>19</v>
      </c>
      <c r="H7" s="33">
        <v>21</v>
      </c>
      <c r="I7" s="33"/>
      <c r="J7" s="33"/>
      <c r="K7" s="33"/>
      <c r="L7" s="33"/>
      <c r="M7" s="33"/>
      <c r="N7" s="33"/>
      <c r="O7" s="31"/>
      <c r="P7" s="52">
        <f>SUM(C7:N7)</f>
        <v>88</v>
      </c>
    </row>
    <row r="8" spans="2:16" x14ac:dyDescent="0.45">
      <c r="B8" s="16" t="s">
        <v>21</v>
      </c>
      <c r="C8" s="32">
        <f t="shared" ref="C8:N8" si="0">C7-C6</f>
        <v>0</v>
      </c>
      <c r="D8" s="32">
        <f t="shared" si="0"/>
        <v>-1</v>
      </c>
      <c r="E8" s="32">
        <f t="shared" si="0"/>
        <v>4</v>
      </c>
      <c r="F8" s="32">
        <f t="shared" si="0"/>
        <v>-3</v>
      </c>
      <c r="G8" s="32">
        <f t="shared" si="0"/>
        <v>0</v>
      </c>
      <c r="H8" s="32">
        <f t="shared" si="0"/>
        <v>2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2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/>
      <c r="D11" s="10">
        <v>9</v>
      </c>
      <c r="E11" s="10">
        <v>23</v>
      </c>
      <c r="F11" s="10">
        <v>16</v>
      </c>
      <c r="G11" s="10">
        <v>19</v>
      </c>
      <c r="H11" s="10">
        <v>21</v>
      </c>
      <c r="I11" s="10"/>
      <c r="J11" s="10"/>
      <c r="K11" s="10"/>
      <c r="L11" s="10"/>
      <c r="M11" s="10"/>
      <c r="N11" s="10"/>
      <c r="P11" s="53">
        <f>SUM(C11:N11)</f>
        <v>88</v>
      </c>
    </row>
    <row r="12" spans="2:16" x14ac:dyDescent="0.45">
      <c r="B12" s="8" t="s">
        <v>15</v>
      </c>
      <c r="C12" s="11"/>
      <c r="D12" s="11">
        <v>1</v>
      </c>
      <c r="E12" s="11"/>
      <c r="F12" s="11">
        <v>3</v>
      </c>
      <c r="G12" s="11"/>
      <c r="H12" s="11">
        <v>1</v>
      </c>
      <c r="I12" s="11"/>
      <c r="J12" s="11"/>
      <c r="K12" s="11"/>
      <c r="L12" s="11"/>
      <c r="M12" s="11"/>
      <c r="N12" s="11"/>
      <c r="P12" s="53">
        <f>SUM(C12:N12)</f>
        <v>5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/>
      <c r="D17" s="9">
        <f>D11*Params!$C$5*(1-Params!$C$3)-Params!$C$4</f>
        <v>3568.2000000000003</v>
      </c>
      <c r="E17" s="9">
        <f>E11*Params!$C$5*(1-Params!$C$3)-Params!$C$4</f>
        <v>9235.4</v>
      </c>
      <c r="F17" s="9">
        <f>F11*Params!$C$5*(1-Params!$C$3)-Params!$C$4</f>
        <v>6401.8</v>
      </c>
      <c r="G17" s="9">
        <f>G11*Params!$C$5*(1-Params!$C$3)-Params!$C$4</f>
        <v>7616.2000000000007</v>
      </c>
      <c r="H17" s="9">
        <f>H11*Params!$C$5*(1-Params!$C$3)-Params!$C$4</f>
        <v>8425.8000000000011</v>
      </c>
      <c r="I17" s="9"/>
      <c r="J17" s="9"/>
      <c r="K17" s="9"/>
      <c r="L17" s="9"/>
      <c r="M17" s="9"/>
      <c r="N17" s="9"/>
      <c r="O17" s="4"/>
      <c r="P17" s="37">
        <f>SUM(C17:N17)</f>
        <v>35247.4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45">
      <c r="B19" s="24" t="s">
        <v>2</v>
      </c>
      <c r="C19" s="25">
        <f t="shared" ref="C19:N19" si="1">SUM(C17:C18)</f>
        <v>0</v>
      </c>
      <c r="D19" s="25">
        <f t="shared" si="1"/>
        <v>3568.2000000000003</v>
      </c>
      <c r="E19" s="25">
        <f t="shared" si="1"/>
        <v>9235.4</v>
      </c>
      <c r="F19" s="25">
        <f t="shared" si="1"/>
        <v>6401.8</v>
      </c>
      <c r="G19" s="25">
        <f t="shared" si="1"/>
        <v>7616.2000000000007</v>
      </c>
      <c r="H19" s="25">
        <f t="shared" si="1"/>
        <v>8425.8000000000011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SUM(C19:N19)</f>
        <v>35247.4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45">
      <c r="B22" s="8" t="s">
        <v>7</v>
      </c>
      <c r="C22" s="9"/>
      <c r="D22" s="9">
        <v>2350.19</v>
      </c>
      <c r="E22" s="9">
        <v>4994.07</v>
      </c>
      <c r="F22" s="9">
        <v>4994.07</v>
      </c>
      <c r="G22" s="9">
        <v>4994.07</v>
      </c>
      <c r="H22" s="9">
        <v>4994.07</v>
      </c>
      <c r="I22" s="9"/>
      <c r="J22" s="9"/>
      <c r="K22" s="9"/>
      <c r="L22" s="9"/>
      <c r="M22" s="9"/>
      <c r="N22" s="9"/>
      <c r="O22" s="4"/>
      <c r="P22" s="39">
        <f>SUM(C22:N22)</f>
        <v>22326.47</v>
      </c>
    </row>
    <row r="23" spans="2:16" x14ac:dyDescent="0.45">
      <c r="B23" s="8" t="s">
        <v>8</v>
      </c>
      <c r="C23" s="9"/>
      <c r="D23" s="9">
        <f>476.06+782.92</f>
        <v>1258.98</v>
      </c>
      <c r="E23" s="9">
        <f>975.64+1642.52</f>
        <v>2618.16</v>
      </c>
      <c r="F23" s="9">
        <f>975.64+1639.88</f>
        <v>2615.52</v>
      </c>
      <c r="G23" s="9">
        <f>975.64+1650.13</f>
        <v>2625.77</v>
      </c>
      <c r="H23" s="9">
        <f>975.64+1641.06</f>
        <v>2616.6999999999998</v>
      </c>
      <c r="I23" s="9"/>
      <c r="J23" s="9"/>
      <c r="K23" s="9"/>
      <c r="L23" s="9"/>
      <c r="M23" s="9"/>
      <c r="N23" s="9"/>
      <c r="O23" s="4"/>
      <c r="P23" s="39">
        <f>SUM(C23:N23)</f>
        <v>11735.130000000001</v>
      </c>
    </row>
    <row r="24" spans="2:16" x14ac:dyDescent="0.45">
      <c r="B24" s="60" t="s">
        <v>39</v>
      </c>
      <c r="C24" s="61"/>
      <c r="D24" s="61"/>
      <c r="E24" s="61"/>
      <c r="F24" s="61"/>
      <c r="G24" s="61"/>
      <c r="H24" s="61"/>
      <c r="I24" s="61">
        <f>113.32+17.49</f>
        <v>130.81</v>
      </c>
      <c r="J24" s="61"/>
      <c r="K24" s="61"/>
      <c r="L24" s="61"/>
      <c r="M24" s="61"/>
      <c r="N24" s="61"/>
      <c r="O24" s="4"/>
      <c r="P24" s="39"/>
    </row>
    <row r="25" spans="2:16" x14ac:dyDescent="0.45">
      <c r="B25" s="7" t="s">
        <v>3</v>
      </c>
      <c r="C25" s="40">
        <f>SUM(C22:C24)</f>
        <v>0</v>
      </c>
      <c r="D25" s="40">
        <f t="shared" ref="D25:N25" si="2">SUM(D22:D24)</f>
        <v>3609.17</v>
      </c>
      <c r="E25" s="40">
        <f t="shared" si="2"/>
        <v>7612.23</v>
      </c>
      <c r="F25" s="40">
        <f t="shared" si="2"/>
        <v>7609.59</v>
      </c>
      <c r="G25" s="40">
        <f t="shared" si="2"/>
        <v>7619.84</v>
      </c>
      <c r="H25" s="40">
        <f t="shared" si="2"/>
        <v>7610.7699999999995</v>
      </c>
      <c r="I25" s="40">
        <f t="shared" si="2"/>
        <v>130.81</v>
      </c>
      <c r="J25" s="40">
        <f t="shared" si="2"/>
        <v>0</v>
      </c>
      <c r="K25" s="40">
        <f t="shared" si="2"/>
        <v>0</v>
      </c>
      <c r="L25" s="40">
        <f t="shared" si="2"/>
        <v>0</v>
      </c>
      <c r="M25" s="40">
        <f t="shared" si="2"/>
        <v>0</v>
      </c>
      <c r="N25" s="40">
        <f t="shared" si="2"/>
        <v>0</v>
      </c>
      <c r="O25" s="4"/>
      <c r="P25" s="41">
        <f>SUM(C25:N25)</f>
        <v>34192.409999999996</v>
      </c>
    </row>
    <row r="26" spans="2:16" x14ac:dyDescent="0.45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45">
      <c r="B27" s="43" t="s">
        <v>25</v>
      </c>
      <c r="C27" s="44">
        <f t="shared" ref="C27:N27" si="3">C19-C25</f>
        <v>0</v>
      </c>
      <c r="D27" s="44">
        <f t="shared" si="3"/>
        <v>-40.9699999999998</v>
      </c>
      <c r="E27" s="44">
        <f t="shared" si="3"/>
        <v>1623.17</v>
      </c>
      <c r="F27" s="44">
        <f t="shared" si="3"/>
        <v>-1207.79</v>
      </c>
      <c r="G27" s="44">
        <f t="shared" si="3"/>
        <v>-3.6399999999994179</v>
      </c>
      <c r="H27" s="44">
        <f t="shared" si="3"/>
        <v>815.03000000000156</v>
      </c>
      <c r="I27" s="44">
        <f t="shared" si="3"/>
        <v>-130.81</v>
      </c>
      <c r="J27" s="44">
        <f t="shared" si="3"/>
        <v>0</v>
      </c>
      <c r="K27" s="44">
        <f t="shared" si="3"/>
        <v>0</v>
      </c>
      <c r="L27" s="44">
        <f t="shared" si="3"/>
        <v>0</v>
      </c>
      <c r="M27" s="44">
        <f t="shared" si="3"/>
        <v>0</v>
      </c>
      <c r="N27" s="44">
        <f t="shared" si="3"/>
        <v>0</v>
      </c>
      <c r="P27" s="54">
        <f>SUM(C27:N27)</f>
        <v>1054.9900000000025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B5" sqref="B5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4" t="s">
        <v>22</v>
      </c>
      <c r="C2" s="65"/>
    </row>
    <row r="3" spans="2:3" ht="30" customHeight="1" x14ac:dyDescent="0.45">
      <c r="B3" s="29" t="s">
        <v>11</v>
      </c>
      <c r="C3" s="30">
        <v>0.08</v>
      </c>
    </row>
    <row r="4" spans="2:3" ht="30" customHeight="1" x14ac:dyDescent="0.45">
      <c r="B4" s="29" t="s">
        <v>12</v>
      </c>
      <c r="C4" s="29">
        <v>75</v>
      </c>
    </row>
    <row r="5" spans="2:3" ht="30" customHeight="1" x14ac:dyDescent="0.45">
      <c r="B5" s="29" t="s">
        <v>38</v>
      </c>
      <c r="C5" s="29">
        <v>440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"/>
  <sheetViews>
    <sheetView workbookViewId="0">
      <selection activeCell="C5" sqref="C5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6" t="s">
        <v>23</v>
      </c>
      <c r="C2" s="66"/>
    </row>
    <row r="3" spans="2:3" ht="16.899999999999999" customHeight="1" x14ac:dyDescent="0.45">
      <c r="B3" s="34" t="s">
        <v>24</v>
      </c>
      <c r="C3" s="35">
        <f>'2023'!P27</f>
        <v>1054.9900000000025</v>
      </c>
    </row>
    <row r="4" spans="2:3" ht="16.899999999999999" customHeight="1" x14ac:dyDescent="0.45">
      <c r="B4" s="34" t="s">
        <v>26</v>
      </c>
      <c r="C4" s="36">
        <f>SUM('2023'!P12)</f>
        <v>5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2023-08-21T14:32:44Z</dcterms:modified>
</cp:coreProperties>
</file>