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09C7F2FF-98A4-4AC1-BCA4-903FB3FBA43D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2" sheetId="12" r:id="rId1"/>
    <sheet name="2023" sheetId="14" r:id="rId2"/>
    <sheet name="Params" sheetId="10" r:id="rId3"/>
    <sheet name="Synthése" sheetId="13" r:id="rId4"/>
  </sheets>
  <definedNames>
    <definedName name="AOUT">'2022'!$J$3</definedName>
    <definedName name="AVANCE_SUR_SALAIRE" localSheetId="0">'2022'!#REF!</definedName>
    <definedName name="AVANCE_SUR_SALAIRE">#REF!</definedName>
    <definedName name="AVRIL">'2022'!$F$3</definedName>
    <definedName name="CRA" localSheetId="0">'2022'!$B$10</definedName>
    <definedName name="CRA">#REF!</definedName>
    <definedName name="CRA_ASTREINTE" localSheetId="0">'2022'!$B$14</definedName>
    <definedName name="CRA_ASTREINTE">#REF!</definedName>
    <definedName name="CRA_CP" localSheetId="0">'2022'!$B$12</definedName>
    <definedName name="CRA_CP">#REF!</definedName>
    <definedName name="CRA_PRODUCTION" localSheetId="0">'2022'!$B$11</definedName>
    <definedName name="CRA_PRODUCTION">#REF!</definedName>
    <definedName name="CRA_SANS_SOLDE" localSheetId="0">'2022'!$B$13</definedName>
    <definedName name="CRA_SANS_SOLDE">#REF!</definedName>
    <definedName name="DECEMBRE" localSheetId="0">'2022'!$N$3</definedName>
    <definedName name="DECEMBRE">#REF!</definedName>
    <definedName name="ENTREES" localSheetId="0">'2022'!$B$16</definedName>
    <definedName name="ENTREES">#REF!</definedName>
    <definedName name="ENTREES_ASTREINTE" localSheetId="0">'2022'!$B$18</definedName>
    <definedName name="ENTREES_ASTREINTE">#REF!</definedName>
    <definedName name="ENTREES_FACTURE" localSheetId="0">'2022'!$B$17</definedName>
    <definedName name="ENTREES_FACTURE">#REF!</definedName>
    <definedName name="FEVRIER">'2022'!$D$3</definedName>
    <definedName name="FRAIS_KM" localSheetId="0">'2022'!$B$30</definedName>
    <definedName name="JANVIER">'2022'!$C$3</definedName>
    <definedName name="JUILLET">'2022'!$I$3</definedName>
    <definedName name="JUIN">'2022'!$H$3</definedName>
    <definedName name="MAI">'2022'!$G$3</definedName>
    <definedName name="MARS">'2022'!$E$3</definedName>
    <definedName name="MOIS" localSheetId="0">'2022'!$B$3</definedName>
    <definedName name="MOIS">#REF!</definedName>
    <definedName name="NOMBRE_KM" localSheetId="0">'2022'!$B$29</definedName>
    <definedName name="NOVEMBRE" localSheetId="0">'2022'!$M$3</definedName>
    <definedName name="NOVEMBRE">#REF!</definedName>
    <definedName name="OCTOBRE">'2022'!$L$3</definedName>
    <definedName name="REPAS" localSheetId="0">'2022'!$B$5</definedName>
    <definedName name="REPAS">#REF!</definedName>
    <definedName name="REPAS_ACQUIS" localSheetId="0">'2022'!$B$7</definedName>
    <definedName name="REPAS_ACQUIS">#REF!</definedName>
    <definedName name="REPAS_PRIS" localSheetId="0">'2022'!$B$6</definedName>
    <definedName name="REPAS_PRIS">#REF!</definedName>
    <definedName name="REPAS_SOLDE" localSheetId="0">'2022'!$B$8</definedName>
    <definedName name="REPAS_SOLDE">#REF!</definedName>
    <definedName name="SEPTEMBRE">'2022'!$K$3</definedName>
    <definedName name="SOLDE" localSheetId="0">'2022'!$B$27</definedName>
    <definedName name="SORTIES" localSheetId="0">'2022'!$B$21</definedName>
    <definedName name="SORTIES">#REF!</definedName>
    <definedName name="SORTIES_ABONDEMENT" localSheetId="0">'2022'!#REF!</definedName>
    <definedName name="SORTIES_ABONDEMENT">#REF!</definedName>
    <definedName name="SORTIES_CHARGES_SOCIALES_PATRONALES" localSheetId="0">'2022'!$B$23</definedName>
    <definedName name="SORTIES_CHARGES_SOCIALES_PATRONALES">#REF!</definedName>
    <definedName name="SORTIES_FRAIS_KM" localSheetId="0">'2022'!$B$24</definedName>
    <definedName name="SORTIES_FRAIS_PEE_AMUNDI" localSheetId="0">'2022'!#REF!</definedName>
    <definedName name="SORTIES_FRAIS_PEE_AMUNDI">#REF!</definedName>
    <definedName name="SORTIES_INTERESSEMENT" localSheetId="0">'2022'!#REF!</definedName>
    <definedName name="SORTIES_INTERESSEMENT">#REF!</definedName>
    <definedName name="SORTIES_SALAIRE_NET" localSheetId="0">'2022'!$B$22</definedName>
    <definedName name="SORTIES_SALAIRE_NET">#REF!</definedName>
    <definedName name="TOTAL" localSheetId="0">'2022'!$P$3</definedName>
    <definedName name="TOTAL">#REF!</definedName>
    <definedName name="TOTAL_ENTREES" localSheetId="0">'2022'!$B$19</definedName>
    <definedName name="TOTAL_ENTREES">#REF!</definedName>
    <definedName name="TOTAL_SORTIES" localSheetId="0">'2022'!$B$25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5" i="14" l="1"/>
  <c r="D26" i="14"/>
  <c r="E26" i="14"/>
  <c r="F26" i="14"/>
  <c r="G26" i="14"/>
  <c r="H26" i="14"/>
  <c r="I26" i="14"/>
  <c r="J26" i="14"/>
  <c r="K26" i="14"/>
  <c r="L26" i="14"/>
  <c r="M26" i="14"/>
  <c r="N26" i="14"/>
  <c r="C26" i="14"/>
  <c r="P26" i="14" s="1"/>
  <c r="P31" i="14"/>
  <c r="P30" i="14"/>
  <c r="P24" i="14"/>
  <c r="P23" i="14"/>
  <c r="P22" i="14"/>
  <c r="K19" i="14"/>
  <c r="J19" i="14"/>
  <c r="I19" i="14"/>
  <c r="H19" i="14"/>
  <c r="G19" i="14"/>
  <c r="G28" i="14" s="1"/>
  <c r="F19" i="14"/>
  <c r="E19" i="14"/>
  <c r="D19" i="14"/>
  <c r="C19" i="14"/>
  <c r="P18" i="14"/>
  <c r="M19" i="14"/>
  <c r="L19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30" i="12"/>
  <c r="P29" i="12"/>
  <c r="K25" i="12"/>
  <c r="J25" i="12"/>
  <c r="I25" i="12"/>
  <c r="H25" i="12"/>
  <c r="G25" i="12"/>
  <c r="F25" i="12"/>
  <c r="E25" i="12"/>
  <c r="D25" i="12"/>
  <c r="C25" i="12"/>
  <c r="P24" i="12"/>
  <c r="N23" i="12"/>
  <c r="N25" i="12" s="1"/>
  <c r="M23" i="12"/>
  <c r="M25" i="12" s="1"/>
  <c r="L23" i="12"/>
  <c r="L25" i="12" s="1"/>
  <c r="P22" i="12"/>
  <c r="K19" i="12"/>
  <c r="K27" i="12" s="1"/>
  <c r="J19" i="12"/>
  <c r="J27" i="12" s="1"/>
  <c r="I19" i="12"/>
  <c r="I27" i="12" s="1"/>
  <c r="H19" i="12"/>
  <c r="H27" i="12" s="1"/>
  <c r="G19" i="12"/>
  <c r="G27" i="12" s="1"/>
  <c r="F19" i="12"/>
  <c r="F27" i="12" s="1"/>
  <c r="E19" i="12"/>
  <c r="E27" i="12" s="1"/>
  <c r="D19" i="12"/>
  <c r="D27" i="12" s="1"/>
  <c r="C19" i="12"/>
  <c r="C27" i="12" s="1"/>
  <c r="P18" i="12"/>
  <c r="N17" i="12"/>
  <c r="N19" i="12" s="1"/>
  <c r="N27" i="12" s="1"/>
  <c r="M17" i="12"/>
  <c r="M19" i="12" s="1"/>
  <c r="L17" i="12"/>
  <c r="P17" i="12" s="1"/>
  <c r="P14" i="12"/>
  <c r="P13" i="12"/>
  <c r="P12" i="12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8" i="12" s="1"/>
  <c r="P7" i="12"/>
  <c r="P6" i="12"/>
  <c r="M28" i="14" l="1"/>
  <c r="H28" i="14"/>
  <c r="I28" i="14"/>
  <c r="K28" i="14"/>
  <c r="D28" i="14"/>
  <c r="E28" i="14"/>
  <c r="J28" i="14"/>
  <c r="P8" i="14"/>
  <c r="F28" i="14"/>
  <c r="L28" i="14"/>
  <c r="P17" i="14"/>
  <c r="C28" i="14"/>
  <c r="N19" i="14"/>
  <c r="N28" i="14" s="1"/>
  <c r="M27" i="12"/>
  <c r="P25" i="12"/>
  <c r="L19" i="12"/>
  <c r="L27" i="12" s="1"/>
  <c r="P27" i="12" s="1"/>
  <c r="P23" i="12"/>
  <c r="P19" i="12"/>
  <c r="P19" i="14" l="1"/>
  <c r="P28" i="14"/>
  <c r="C3" i="13" s="1"/>
</calcChain>
</file>

<file path=xl/sharedStrings.xml><?xml version="1.0" encoding="utf-8"?>
<sst xmlns="http://schemas.openxmlformats.org/spreadsheetml/2006/main" count="80" uniqueCount="43">
  <si>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</si>
  <si>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</si>
  <si>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</si>
  <si>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</si>
  <si>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</si>
  <si>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</si>
  <si>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</si>
  <si>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</si>
  <si>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</si>
  <si>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</si>
  <si>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</si>
  <si>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</si>
  <si>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</si>
  <si>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</si>
  <si>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</si>
  <si>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</si>
  <si>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</si>
  <si>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</si>
  <si>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</si>
  <si>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</si>
  <si>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</si>
  <si>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</si>
  <si>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</si>
  <si>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</si>
  <si>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</si>
  <si>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</si>
  <si>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</si>
  <si>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</si>
  <si>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</si>
  <si>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</si>
  <si>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</si>
  <si>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</si>
  <si>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</si>
  <si>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</si>
  <si>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</si>
  <si>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</si>
  <si>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</si>
  <si>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</si>
  <si>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</si>
  <si>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</si>
  <si>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</si>
  <si>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(Octobre 2022)</t>
  </si>
  <si>
    <t>Frais Achats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</si>
</sst>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topLeftCell="A11" workbookViewId="0">
      <selection activeCell="P12" sqref="P12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>
        <v>15</v>
      </c>
      <c r="M6" s="37">
        <v>19</v>
      </c>
      <c r="N6" s="37">
        <v>19</v>
      </c>
      <c r="O6" s="36"/>
      <c r="P6" s="58">
        <f>SUM(C6:N6)</f>
        <v>53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>
        <v>15</v>
      </c>
      <c r="M7" s="37">
        <v>20</v>
      </c>
      <c r="N7" s="37">
        <v>22</v>
      </c>
      <c r="O7" s="36"/>
      <c r="P7" s="58">
        <f>SUM(C7:N7)</f>
        <v>57</v>
      </c>
    </row>
    <row r="8" spans="2:16" x14ac:dyDescent="0.45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1</v>
      </c>
      <c r="N8" s="64">
        <f t="shared" si="0"/>
        <v>3</v>
      </c>
      <c r="O8" s="36"/>
      <c r="P8" s="58">
        <f>SUM(C8:N8)</f>
        <v>4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>
        <v>15</v>
      </c>
      <c r="M11" s="11">
        <v>20</v>
      </c>
      <c r="N11" s="11">
        <v>21.5</v>
      </c>
      <c r="P11" s="59">
        <f>SUM(C11:N11)</f>
        <v>56.5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>
        <v>0.5</v>
      </c>
      <c r="P12" s="59">
        <f>SUM(C12:N12)</f>
        <v>0.5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>
        <f>L11*Params!$C$5*(1-Params!$C$3)-Params!$C$4</f>
        <v>6687</v>
      </c>
      <c r="M17" s="10">
        <f>M11*Params!$C$5*(1-Params!$C$3)-Params!$C$4</f>
        <v>8941</v>
      </c>
      <c r="N17" s="10">
        <f>N11*Params!$C$5*(1-Params!$C$3)-Params!$C$4</f>
        <v>9617.2000000000007</v>
      </c>
      <c r="O17" s="4"/>
      <c r="P17" s="41">
        <f>SUM(C17:N17)</f>
        <v>25245.200000000001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6687</v>
      </c>
      <c r="M19" s="28">
        <f t="shared" si="1"/>
        <v>8941</v>
      </c>
      <c r="N19" s="28">
        <f t="shared" si="1"/>
        <v>9617.2000000000007</v>
      </c>
      <c r="O19" s="5"/>
      <c r="P19" s="42">
        <f>SUM(C19:O19)</f>
        <v>25245.200000000001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>
        <v>3628.43</v>
      </c>
      <c r="M22" s="10">
        <v>5180.5200000000004</v>
      </c>
      <c r="N22" s="10">
        <v>5180.5200000000004</v>
      </c>
      <c r="O22" s="4"/>
      <c r="P22" s="43">
        <f>SUM(C22:N22)</f>
        <v>13989.470000000001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>
        <f>761.47+1391.7</f>
        <v>2153.17</v>
      </c>
      <c r="M23" s="10">
        <f>1079.62+1986.57</f>
        <v>3066.1899999999996</v>
      </c>
      <c r="N23" s="10">
        <f>1079.62+1986.57</f>
        <v>3066.1899999999996</v>
      </c>
      <c r="O23" s="4"/>
      <c r="P23" s="43">
        <f>SUM(C23:N23)</f>
        <v>8285.5499999999993</v>
      </c>
    </row>
    <row r="24" spans="2:16" x14ac:dyDescent="0.45">
      <c r="B24" s="55" t="s">
        <v>40</v>
      </c>
      <c r="C24" s="56"/>
      <c r="D24" s="56"/>
      <c r="E24" s="56"/>
      <c r="F24" s="56"/>
      <c r="G24" s="56"/>
      <c r="H24" s="56"/>
      <c r="I24" s="56"/>
      <c r="J24" s="56"/>
      <c r="K24" s="56"/>
      <c r="L24" s="56">
        <v>132.19999999999999</v>
      </c>
      <c r="M24" s="56">
        <v>158.63999999999999</v>
      </c>
      <c r="N24" s="56">
        <v>158.63999999999999</v>
      </c>
      <c r="O24" s="4"/>
      <c r="P24" s="43">
        <f>SUM(C24:N24)</f>
        <v>449.47999999999996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5913.8</v>
      </c>
      <c r="M25" s="44">
        <f t="shared" si="2"/>
        <v>8405.3499999999985</v>
      </c>
      <c r="N25" s="44">
        <f t="shared" si="2"/>
        <v>8405.3499999999985</v>
      </c>
      <c r="O25" s="4"/>
      <c r="P25" s="61">
        <f>SUM(C25:N25)</f>
        <v>22724.499999999996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773.19999999999982</v>
      </c>
      <c r="M27" s="47">
        <f t="shared" si="3"/>
        <v>535.65000000000146</v>
      </c>
      <c r="N27" s="47">
        <f t="shared" si="3"/>
        <v>1211.8500000000022</v>
      </c>
      <c r="P27" s="60">
        <f>SUM(C27:O27)</f>
        <v>2520.7000000000035</v>
      </c>
    </row>
    <row r="29" spans="2:16" x14ac:dyDescent="0.45">
      <c r="B29" s="63" t="s">
        <v>37</v>
      </c>
      <c r="C29" s="54"/>
      <c r="D29" s="54"/>
      <c r="E29" s="54"/>
      <c r="F29" s="54"/>
      <c r="G29" s="54"/>
      <c r="H29" s="54"/>
      <c r="I29" s="54"/>
      <c r="J29" s="54"/>
      <c r="K29" s="54"/>
      <c r="L29" s="54">
        <v>200</v>
      </c>
      <c r="M29" s="54">
        <v>240</v>
      </c>
      <c r="N29" s="54">
        <v>240</v>
      </c>
      <c r="P29" s="62">
        <f>SUM(C29:N29)</f>
        <v>680</v>
      </c>
    </row>
    <row r="30" spans="2:16" x14ac:dyDescent="0.45">
      <c r="B30" s="63" t="s">
        <v>38</v>
      </c>
      <c r="C30" s="54"/>
      <c r="D30" s="54"/>
      <c r="E30" s="54"/>
      <c r="F30" s="54"/>
      <c r="G30" s="54"/>
      <c r="H30" s="54"/>
      <c r="I30" s="54"/>
      <c r="J30" s="54"/>
      <c r="K30" s="54"/>
      <c r="L30" s="54">
        <v>132.19999999999999</v>
      </c>
      <c r="M30" s="54">
        <v>158.63999999999999</v>
      </c>
      <c r="N30" s="54">
        <v>158.63999999999999</v>
      </c>
      <c r="P30" s="62">
        <f>SUM(C30:N30)</f>
        <v>449.47999999999996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58E06-5510-4E45-88CF-24BCE728DEBB}">
  <dimension ref="B1:P31"/>
  <sheetViews>
    <sheetView tabSelected="1" workbookViewId="0">
      <selection activeCell="C26" sqref="C26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8">
        <f>SUM(C6:N6)</f>
        <v>0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8">
        <f>SUM(C7:N7)</f>
        <v>0</v>
      </c>
    </row>
    <row r="8" spans="2:16" x14ac:dyDescent="0.45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0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9">
        <f>SUM(C11:N11)</f>
        <v>0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0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0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0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0</v>
      </c>
    </row>
    <row r="24" spans="2:16" x14ac:dyDescent="0.45">
      <c r="B24" s="55" t="s">
        <v>40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0</v>
      </c>
    </row>
    <row r="25" spans="2:16" x14ac:dyDescent="0.45">
      <c r="B25" s="55" t="s">
        <v>42</v>
      </c>
      <c r="C25" s="10">
        <v>210.88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3">
        <f>SUM(C25:N25)</f>
        <v>210.88</v>
      </c>
    </row>
    <row r="26" spans="2:16" x14ac:dyDescent="0.45">
      <c r="B26" s="8" t="s">
        <v>3</v>
      </c>
      <c r="C26" s="44">
        <f>SUM(C22:C25)</f>
        <v>210.88</v>
      </c>
      <c r="D26" s="44">
        <f t="shared" ref="D26:N26" si="2">SUM(D22:D25)</f>
        <v>0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1">
        <f>SUM(C26:N26)</f>
        <v>210.88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C19-C26</f>
        <v>-210.88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60">
        <f>SUM(C28:O28)</f>
        <v>-210.88</v>
      </c>
    </row>
    <row r="30" spans="2:16" x14ac:dyDescent="0.45">
      <c r="B30" s="63" t="s">
        <v>37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P30" s="62">
        <f>SUM(C30:N30)</f>
        <v>0</v>
      </c>
    </row>
    <row r="31" spans="2:16" x14ac:dyDescent="0.45">
      <c r="B31" s="63" t="s">
        <v>38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P31" s="62">
        <f>SUM(C31:N31)</f>
        <v>0</v>
      </c>
    </row>
  </sheetData>
  <mergeCells count="1">
    <mergeCell ref="B1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F19" sqref="F19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490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SUM('2022'!P27,'2023'!P28)</f>
        <v>2309.8200000000033</v>
      </c>
    </row>
    <row r="4" spans="2:3" ht="16.899999999999999" customHeight="1" x14ac:dyDescent="0.45">
      <c r="B4" s="38" t="s">
        <v>39</v>
      </c>
      <c r="C4" s="40">
        <f>'2022'!P12+'2023'!P12</f>
        <v>0.5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35</vt:i4>
      </vt:variant>
    </vt:vector>
  </HeadingPairs>
  <TitlesOfParts>
    <vt:vector size="39" baseType="lpstr">
      <vt:lpstr>2022</vt:lpstr>
      <vt:lpstr>2023</vt:lpstr>
      <vt:lpstr>Params</vt:lpstr>
      <vt:lpstr>Synthése</vt:lpstr>
      <vt:lpstr>AOUT</vt:lpstr>
      <vt:lpstr>AVRIL</vt:lpstr>
      <vt:lpstr>'2022'!CRA</vt:lpstr>
      <vt:lpstr>'2022'!CRA_ASTREINTE</vt:lpstr>
      <vt:lpstr>'2022'!CRA_CP</vt:lpstr>
      <vt:lpstr>'2022'!CRA_PRODUCTION</vt:lpstr>
      <vt:lpstr>'2022'!CRA_SANS_SOLDE</vt:lpstr>
      <vt:lpstr>'2022'!DECEMBRE</vt:lpstr>
      <vt:lpstr>'2022'!ENTREES</vt:lpstr>
      <vt:lpstr>'2022'!ENTREES_ASTREINTE</vt:lpstr>
      <vt:lpstr>'2022'!ENTREES_FACTURE</vt:lpstr>
      <vt:lpstr>FEVRIER</vt:lpstr>
      <vt:lpstr>'2022'!FRAIS_KM</vt:lpstr>
      <vt:lpstr>JANVIER</vt:lpstr>
      <vt:lpstr>JUILLET</vt:lpstr>
      <vt:lpstr>JUIN</vt:lpstr>
      <vt:lpstr>MAI</vt:lpstr>
      <vt:lpstr>MARS</vt:lpstr>
      <vt:lpstr>'2022'!MOIS</vt:lpstr>
      <vt:lpstr>'2022'!NOMBRE_KM</vt:lpstr>
      <vt:lpstr>'2022'!NOVEMBRE</vt:lpstr>
      <vt:lpstr>OCTOBRE</vt:lpstr>
      <vt:lpstr>'2022'!REPAS</vt:lpstr>
      <vt:lpstr>'2022'!REPAS_ACQUIS</vt:lpstr>
      <vt:lpstr>'2022'!REPAS_PRIS</vt:lpstr>
      <vt:lpstr>'2022'!REPAS_SOLDE</vt:lpstr>
      <vt:lpstr>SEPTEMBRE</vt:lpstr>
      <vt:lpstr>'2022'!SOLDE</vt:lpstr>
      <vt:lpstr>'2022'!SORTIES</vt:lpstr>
      <vt:lpstr>'2022'!SORTIES_CHARGES_SOCIALES_PATRONALES</vt:lpstr>
      <vt:lpstr>'2022'!SORTIES_FRAIS_KM</vt:lpstr>
      <vt:lpstr>'2022'!SORTIES_SALAIRE_NET</vt:lpstr>
      <vt:lpstr>'2022'!TOTAL</vt:lpstr>
      <vt:lpstr>'2022'!TOTAL_ENTREES</vt:lpstr>
      <vt:lpstr>'2022'!TOTAL_SORTIES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PC-HOUDA</cp:lastModifiedBy>
  <cp:lastPrinted>2017-08-08T16:51:32Z</cp:lastPrinted>
  <dcterms:created xsi:type="dcterms:W3CDTF">2015-02-05T07:57:27Z</dcterms:created>
  <dcterms:modified xsi:type="dcterms:W3CDTF">2023-01-23T09:07:31Z</dcterms:modified>
</cp:coreProperties>
</file>