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2\STC\Salma DAMAK - 31-12-2024\suivi\"/>
    </mc:Choice>
  </mc:AlternateContent>
  <bookViews>
    <workbookView xWindow="-111" yWindow="-111" windowWidth="23254" windowHeight="14854" activeTab="3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N23" i="16" l="1"/>
  <c r="N17" i="16" l="1"/>
  <c r="N19" i="16" s="1"/>
  <c r="N24" i="16"/>
  <c r="M24" i="16"/>
  <c r="H24" i="16"/>
  <c r="E24" i="16"/>
  <c r="M23" i="16"/>
  <c r="L23" i="16"/>
  <c r="L24" i="16" s="1"/>
  <c r="K23" i="16"/>
  <c r="K24" i="16" s="1"/>
  <c r="J23" i="16"/>
  <c r="J24" i="16" s="1"/>
  <c r="I23" i="16"/>
  <c r="I24" i="16" s="1"/>
  <c r="H23" i="16"/>
  <c r="G23" i="16"/>
  <c r="G24" i="16" s="1"/>
  <c r="F23" i="16"/>
  <c r="F24" i="16" s="1"/>
  <c r="E23" i="16"/>
  <c r="D23" i="16"/>
  <c r="D24" i="16" s="1"/>
  <c r="C23" i="16"/>
  <c r="C24" i="16" s="1"/>
  <c r="P22" i="16"/>
  <c r="P18" i="16"/>
  <c r="M17" i="16"/>
  <c r="M19" i="16" s="1"/>
  <c r="M26" i="16" s="1"/>
  <c r="L17" i="16"/>
  <c r="L19" i="16" s="1"/>
  <c r="K17" i="16"/>
  <c r="K19" i="16" s="1"/>
  <c r="J17" i="16"/>
  <c r="J19" i="16" s="1"/>
  <c r="I17" i="16"/>
  <c r="I19" i="16" s="1"/>
  <c r="I26" i="16" s="1"/>
  <c r="H17" i="16"/>
  <c r="H19" i="16" s="1"/>
  <c r="H26" i="16" s="1"/>
  <c r="G17" i="16"/>
  <c r="G19" i="16" s="1"/>
  <c r="F17" i="16"/>
  <c r="F19" i="16" s="1"/>
  <c r="E17" i="16"/>
  <c r="E19" i="16" s="1"/>
  <c r="E26" i="16" s="1"/>
  <c r="D17" i="16"/>
  <c r="D19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6" i="15"/>
  <c r="M26" i="15"/>
  <c r="I26" i="15"/>
  <c r="H26" i="15"/>
  <c r="G26" i="15"/>
  <c r="F26" i="15"/>
  <c r="E26" i="15"/>
  <c r="D26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P23" i="15"/>
  <c r="N23" i="15"/>
  <c r="P22" i="15"/>
  <c r="N19" i="15"/>
  <c r="M19" i="15"/>
  <c r="L19" i="15"/>
  <c r="L26" i="15" s="1"/>
  <c r="K19" i="15"/>
  <c r="K26" i="15" s="1"/>
  <c r="J19" i="15"/>
  <c r="J26" i="15" s="1"/>
  <c r="I19" i="15"/>
  <c r="H19" i="15"/>
  <c r="G19" i="15"/>
  <c r="F19" i="15"/>
  <c r="E19" i="15"/>
  <c r="D19" i="15"/>
  <c r="C19" i="15"/>
  <c r="C26" i="15" s="1"/>
  <c r="P18" i="15"/>
  <c r="P17" i="15"/>
  <c r="N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P8" i="16" l="1"/>
  <c r="N26" i="16"/>
  <c r="J26" i="16"/>
  <c r="P19" i="16"/>
  <c r="C26" i="16"/>
  <c r="D26" i="16"/>
  <c r="L26" i="16"/>
  <c r="K26" i="16"/>
  <c r="P24" i="16"/>
  <c r="F26" i="16"/>
  <c r="P26" i="15"/>
  <c r="G26" i="16"/>
  <c r="P17" i="16"/>
  <c r="P23" i="16"/>
  <c r="P19" i="15"/>
  <c r="P26" i="16" l="1"/>
  <c r="C3" i="13"/>
</calcChain>
</file>

<file path=xl/sharedStrings.xml><?xml version="1.0" encoding="utf-8"?>
<sst xmlns="http://schemas.openxmlformats.org/spreadsheetml/2006/main" count="73" uniqueCount="39">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</sst>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3" workbookViewId="0">
      <selection activeCell="N22" sqref="N22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0" t="s">
        <v>9</v>
      </c>
    </row>
    <row r="2" spans="2:16" x14ac:dyDescent="0.4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12</v>
      </c>
      <c r="O6" s="31"/>
      <c r="P6" s="52">
        <f>SUM(C6:N6)</f>
        <v>12</v>
      </c>
    </row>
    <row r="7" spans="2:16" x14ac:dyDescent="0.4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10</v>
      </c>
      <c r="O7" s="31"/>
      <c r="P7" s="52">
        <f>SUM(C7:N7)</f>
        <v>10</v>
      </c>
    </row>
    <row r="8" spans="2:16" x14ac:dyDescent="0.4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-2</v>
      </c>
      <c r="O8" s="31"/>
      <c r="P8" s="52">
        <f>SUM(C8:N8)</f>
        <v>-2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10</v>
      </c>
      <c r="P11" s="53">
        <f>SUM(C11:N11)</f>
        <v>10</v>
      </c>
    </row>
    <row r="12" spans="2:16" x14ac:dyDescent="0.4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2</v>
      </c>
      <c r="P12" s="53">
        <f>SUM(C12:N12)</f>
        <v>2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3881</v>
      </c>
      <c r="O17" s="4"/>
      <c r="P17" s="37">
        <f>SUM(C17:N17)</f>
        <v>3881</v>
      </c>
    </row>
    <row r="18" spans="2:16" x14ac:dyDescent="0.4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3881</v>
      </c>
      <c r="O19" s="5"/>
      <c r="P19" s="38">
        <f>SUM(C19:O19)</f>
        <v>3881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2859.42</v>
      </c>
      <c r="O22" s="4"/>
      <c r="P22" s="39">
        <f>SUM(C22:N22)</f>
        <v>2859.42</v>
      </c>
    </row>
    <row r="23" spans="2:16" x14ac:dyDescent="0.4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636.49+1021.65</f>
        <v>1658.1399999999999</v>
      </c>
      <c r="O23" s="4"/>
      <c r="P23" s="39">
        <f>SUM(C23:N23)</f>
        <v>1658.1399999999999</v>
      </c>
    </row>
    <row r="24" spans="2:16" x14ac:dyDescent="0.4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4517.5599999999995</v>
      </c>
      <c r="O24" s="4"/>
      <c r="P24" s="41">
        <f>SUM(C24:N24)</f>
        <v>4517.5599999999995</v>
      </c>
    </row>
    <row r="25" spans="2:16" x14ac:dyDescent="0.4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-636.55999999999949</v>
      </c>
      <c r="P26" s="54">
        <f>SUM(C26:O26)</f>
        <v>-636.55999999999949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3" workbookViewId="0">
      <selection activeCell="N24" sqref="N24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0" t="s">
        <v>9</v>
      </c>
    </row>
    <row r="2" spans="2:16" x14ac:dyDescent="0.4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10</v>
      </c>
      <c r="J6" s="33">
        <v>9</v>
      </c>
      <c r="K6" s="33">
        <v>19</v>
      </c>
      <c r="L6" s="33">
        <v>19</v>
      </c>
      <c r="M6" s="33">
        <v>19</v>
      </c>
      <c r="N6" s="33">
        <v>17</v>
      </c>
      <c r="O6" s="31"/>
      <c r="P6" s="52">
        <f>SUM(C6:N6)</f>
        <v>207</v>
      </c>
    </row>
    <row r="7" spans="2:16" x14ac:dyDescent="0.4">
      <c r="B7" s="8" t="s">
        <v>20</v>
      </c>
      <c r="C7" s="33">
        <v>19</v>
      </c>
      <c r="D7" s="33">
        <v>20</v>
      </c>
      <c r="E7" s="33">
        <v>20</v>
      </c>
      <c r="F7" s="33">
        <v>20</v>
      </c>
      <c r="G7" s="33">
        <v>15</v>
      </c>
      <c r="H7" s="33">
        <v>17</v>
      </c>
      <c r="I7" s="33">
        <v>10</v>
      </c>
      <c r="J7" s="33">
        <v>14</v>
      </c>
      <c r="K7" s="33">
        <v>20</v>
      </c>
      <c r="L7" s="33">
        <v>20</v>
      </c>
      <c r="M7" s="33">
        <v>18</v>
      </c>
      <c r="N7" s="33">
        <v>20</v>
      </c>
      <c r="O7" s="31"/>
      <c r="P7" s="52">
        <f>SUM(C7:N7)</f>
        <v>213</v>
      </c>
    </row>
    <row r="8" spans="2:16" x14ac:dyDescent="0.4">
      <c r="B8" s="16" t="s">
        <v>21</v>
      </c>
      <c r="C8" s="32">
        <f t="shared" ref="C8:N8" si="0">C7-C6</f>
        <v>0</v>
      </c>
      <c r="D8" s="32">
        <f t="shared" si="0"/>
        <v>1</v>
      </c>
      <c r="E8" s="32">
        <f t="shared" si="0"/>
        <v>1</v>
      </c>
      <c r="F8" s="32">
        <f t="shared" si="0"/>
        <v>1</v>
      </c>
      <c r="G8" s="32">
        <f t="shared" si="0"/>
        <v>-4</v>
      </c>
      <c r="H8" s="32">
        <f t="shared" si="0"/>
        <v>-2</v>
      </c>
      <c r="I8" s="32">
        <f t="shared" si="0"/>
        <v>0</v>
      </c>
      <c r="J8" s="32">
        <f t="shared" si="0"/>
        <v>5</v>
      </c>
      <c r="K8" s="32">
        <f t="shared" si="0"/>
        <v>1</v>
      </c>
      <c r="L8" s="32">
        <f t="shared" si="0"/>
        <v>1</v>
      </c>
      <c r="M8" s="32">
        <f t="shared" si="0"/>
        <v>-1</v>
      </c>
      <c r="N8" s="32">
        <f t="shared" si="0"/>
        <v>3</v>
      </c>
      <c r="O8" s="31"/>
      <c r="P8" s="52">
        <f>SUM(C8:N8)</f>
        <v>6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19</v>
      </c>
      <c r="D11" s="10">
        <v>20</v>
      </c>
      <c r="E11" s="10">
        <v>20.5</v>
      </c>
      <c r="F11" s="10">
        <v>20</v>
      </c>
      <c r="G11" s="10">
        <v>15</v>
      </c>
      <c r="H11" s="10">
        <v>17</v>
      </c>
      <c r="I11" s="10">
        <v>10</v>
      </c>
      <c r="J11" s="10">
        <v>14</v>
      </c>
      <c r="K11" s="10">
        <v>20.5</v>
      </c>
      <c r="L11" s="10">
        <v>20</v>
      </c>
      <c r="M11" s="10">
        <v>18</v>
      </c>
      <c r="N11" s="10">
        <v>20</v>
      </c>
      <c r="P11" s="53">
        <f>SUM(C11:N11)</f>
        <v>214</v>
      </c>
    </row>
    <row r="12" spans="2:16" x14ac:dyDescent="0.4">
      <c r="B12" s="8" t="s">
        <v>15</v>
      </c>
      <c r="C12" s="11">
        <v>3</v>
      </c>
      <c r="D12" s="11">
        <v>1</v>
      </c>
      <c r="E12" s="11">
        <v>0.5</v>
      </c>
      <c r="F12" s="11">
        <v>1</v>
      </c>
      <c r="G12" s="11">
        <v>4</v>
      </c>
      <c r="H12" s="11">
        <v>3</v>
      </c>
      <c r="I12" s="11">
        <v>0</v>
      </c>
      <c r="J12" s="11">
        <v>0</v>
      </c>
      <c r="K12" s="11">
        <v>0.5</v>
      </c>
      <c r="L12" s="11">
        <v>3</v>
      </c>
      <c r="M12" s="11">
        <v>1</v>
      </c>
      <c r="N12" s="11">
        <v>9</v>
      </c>
      <c r="P12" s="53">
        <f>SUM(C12:N12)</f>
        <v>26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>
        <v>13</v>
      </c>
      <c r="J13" s="11">
        <v>7</v>
      </c>
      <c r="K13" s="11"/>
      <c r="L13" s="11"/>
      <c r="M13" s="11"/>
      <c r="N13" s="11">
        <v>3</v>
      </c>
      <c r="P13" s="53">
        <f>SUM(C13:N13)</f>
        <v>23</v>
      </c>
    </row>
    <row r="14" spans="2:16" x14ac:dyDescent="0.4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C11*Params!$C$5*(1-Params!$C$3)-Params!$C$4</f>
        <v>7441.4000000000005</v>
      </c>
      <c r="D17" s="9">
        <f>D11*Params!$C$5*(1-Params!$C$3)-Params!$C$4</f>
        <v>7837</v>
      </c>
      <c r="E17" s="9">
        <f>E11*Params!$C$5*(1-Params!$C$3)-Params!$C$4</f>
        <v>8034.8</v>
      </c>
      <c r="F17" s="9">
        <f>F11*Params!$C$5*(1-Params!$C$3)-Params!$C$4</f>
        <v>7837</v>
      </c>
      <c r="G17" s="9">
        <f>G11*Params!$C$5*(1-Params!$C$3)-Params!$C$4</f>
        <v>5859</v>
      </c>
      <c r="H17" s="9">
        <f>H11*Params!$C$5*(1-Params!$C$3)-Params!$C$4</f>
        <v>6650.2000000000007</v>
      </c>
      <c r="I17" s="9">
        <f>I11*Params!$C$5*(1-Params!$C$3)-Params!$C$4</f>
        <v>3881</v>
      </c>
      <c r="J17" s="9">
        <f>J11*Params!$C$5*(1-Params!$C$3)-Params!$C$4</f>
        <v>5463.4000000000005</v>
      </c>
      <c r="K17" s="9">
        <f>K11*Params!$C$5*(1-Params!$C$3)-Params!$C$4</f>
        <v>8034.8</v>
      </c>
      <c r="L17" s="9">
        <f>L11*Params!$C$5*(1-Params!$C$3)-Params!$C$4</f>
        <v>7837</v>
      </c>
      <c r="M17" s="9">
        <f>M11*Params!$C$5*(1-Params!$C$3)-Params!$C$4</f>
        <v>7045.8</v>
      </c>
      <c r="N17" s="9">
        <f>N11*Params!$C$5*(1-Params!$C$3)-Params!$C$4</f>
        <v>7837</v>
      </c>
      <c r="O17" s="4"/>
      <c r="P17" s="37">
        <f>SUM(C17:N17)</f>
        <v>83758.400000000009</v>
      </c>
    </row>
    <row r="18" spans="2:16" x14ac:dyDescent="0.4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">
      <c r="B19" s="24" t="s">
        <v>2</v>
      </c>
      <c r="C19" s="25">
        <f t="shared" ref="C19:N19" si="1">SUM(C17:C18)</f>
        <v>7441.4000000000005</v>
      </c>
      <c r="D19" s="25">
        <f t="shared" si="1"/>
        <v>7837</v>
      </c>
      <c r="E19" s="25">
        <f t="shared" si="1"/>
        <v>8034.8</v>
      </c>
      <c r="F19" s="25">
        <f t="shared" si="1"/>
        <v>7837</v>
      </c>
      <c r="G19" s="25">
        <f t="shared" si="1"/>
        <v>5859</v>
      </c>
      <c r="H19" s="25">
        <f t="shared" si="1"/>
        <v>6650.2000000000007</v>
      </c>
      <c r="I19" s="25">
        <f t="shared" si="1"/>
        <v>3881</v>
      </c>
      <c r="J19" s="25">
        <f t="shared" si="1"/>
        <v>5463.4000000000005</v>
      </c>
      <c r="K19" s="25">
        <f t="shared" si="1"/>
        <v>8034.8</v>
      </c>
      <c r="L19" s="25">
        <f t="shared" si="1"/>
        <v>7837</v>
      </c>
      <c r="M19" s="25">
        <f t="shared" si="1"/>
        <v>7045.8</v>
      </c>
      <c r="N19" s="25">
        <f t="shared" si="1"/>
        <v>7837</v>
      </c>
      <c r="O19" s="5"/>
      <c r="P19" s="38">
        <f>SUM(C19:O19)</f>
        <v>83758.400000000009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4723.01</v>
      </c>
      <c r="D22" s="9">
        <v>4723.01</v>
      </c>
      <c r="E22" s="9">
        <v>4723.01</v>
      </c>
      <c r="F22" s="9">
        <v>4723.01</v>
      </c>
      <c r="G22" s="9">
        <v>4723.01</v>
      </c>
      <c r="H22" s="9">
        <v>4723.01</v>
      </c>
      <c r="I22" s="9">
        <v>2235.75</v>
      </c>
      <c r="J22" s="9">
        <v>2814.86</v>
      </c>
      <c r="K22" s="9">
        <v>4723.01</v>
      </c>
      <c r="L22" s="9">
        <v>4723.01</v>
      </c>
      <c r="M22" s="9">
        <v>4723.01</v>
      </c>
      <c r="N22" s="9">
        <v>5361.5</v>
      </c>
      <c r="O22" s="4"/>
      <c r="P22" s="39">
        <f>SUM(C22:N22)</f>
        <v>52919.200000000012</v>
      </c>
    </row>
    <row r="23" spans="2:16" x14ac:dyDescent="0.4">
      <c r="B23" s="8" t="s">
        <v>8</v>
      </c>
      <c r="C23" s="9">
        <f>1045.08+1693.25</f>
        <v>2738.33</v>
      </c>
      <c r="D23" s="9">
        <f>1045.08+1694.63</f>
        <v>2739.71</v>
      </c>
      <c r="E23" s="9">
        <f>1045.08+1691.86</f>
        <v>2736.9399999999996</v>
      </c>
      <c r="F23" s="9">
        <f>1045.08+1691.17</f>
        <v>2736.25</v>
      </c>
      <c r="G23" s="9">
        <f>1045.08+1713.17</f>
        <v>2758.25</v>
      </c>
      <c r="H23" s="9">
        <f>1045.08+1717.32</f>
        <v>2762.3999999999996</v>
      </c>
      <c r="I23" s="9">
        <f>520.47+836.3</f>
        <v>1356.77</v>
      </c>
      <c r="J23" s="9">
        <f>649.86+1040.71</f>
        <v>1690.5700000000002</v>
      </c>
      <c r="K23" s="9">
        <f>1045.08+1714.16</f>
        <v>2759.24</v>
      </c>
      <c r="L23" s="9">
        <f>1045.08+1714.85</f>
        <v>2759.93</v>
      </c>
      <c r="M23" s="9">
        <f>1045.08+1718.31</f>
        <v>2763.39</v>
      </c>
      <c r="N23" s="9">
        <f>910.24+1499.05</f>
        <v>2409.29</v>
      </c>
      <c r="O23" s="4"/>
      <c r="P23" s="39">
        <f>SUM(C23:N23)</f>
        <v>30211.07</v>
      </c>
    </row>
    <row r="24" spans="2:16" x14ac:dyDescent="0.4">
      <c r="B24" s="7" t="s">
        <v>3</v>
      </c>
      <c r="C24" s="40">
        <f t="shared" ref="C24:N24" si="2">SUM(C22:C23)</f>
        <v>7461.34</v>
      </c>
      <c r="D24" s="40">
        <f t="shared" si="2"/>
        <v>7462.72</v>
      </c>
      <c r="E24" s="40">
        <f t="shared" si="2"/>
        <v>7459.95</v>
      </c>
      <c r="F24" s="40">
        <f t="shared" si="2"/>
        <v>7459.26</v>
      </c>
      <c r="G24" s="40">
        <f t="shared" si="2"/>
        <v>7481.26</v>
      </c>
      <c r="H24" s="40">
        <f t="shared" si="2"/>
        <v>7485.41</v>
      </c>
      <c r="I24" s="40">
        <f t="shared" si="2"/>
        <v>3592.52</v>
      </c>
      <c r="J24" s="40">
        <f t="shared" si="2"/>
        <v>4505.43</v>
      </c>
      <c r="K24" s="40">
        <f t="shared" si="2"/>
        <v>7482.25</v>
      </c>
      <c r="L24" s="40">
        <f t="shared" si="2"/>
        <v>7482.9400000000005</v>
      </c>
      <c r="M24" s="40">
        <f t="shared" si="2"/>
        <v>7486.4</v>
      </c>
      <c r="N24" s="40">
        <f t="shared" si="2"/>
        <v>7770.79</v>
      </c>
      <c r="O24" s="4"/>
      <c r="P24" s="41">
        <f>SUM(C24:N24)</f>
        <v>83130.26999999999</v>
      </c>
    </row>
    <row r="25" spans="2:16" x14ac:dyDescent="0.4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">
      <c r="B26" s="43" t="s">
        <v>25</v>
      </c>
      <c r="C26" s="44">
        <f t="shared" ref="C26:N26" si="3">C19-C24</f>
        <v>-19.9399999999996</v>
      </c>
      <c r="D26" s="44">
        <f t="shared" si="3"/>
        <v>374.27999999999975</v>
      </c>
      <c r="E26" s="44">
        <f t="shared" si="3"/>
        <v>574.85000000000036</v>
      </c>
      <c r="F26" s="44">
        <f t="shared" si="3"/>
        <v>377.73999999999978</v>
      </c>
      <c r="G26" s="44">
        <f t="shared" si="3"/>
        <v>-1622.2600000000002</v>
      </c>
      <c r="H26" s="44">
        <f t="shared" si="3"/>
        <v>-835.20999999999913</v>
      </c>
      <c r="I26" s="44">
        <f t="shared" si="3"/>
        <v>288.48</v>
      </c>
      <c r="J26" s="44">
        <f t="shared" si="3"/>
        <v>957.97000000000025</v>
      </c>
      <c r="K26" s="44">
        <f t="shared" si="3"/>
        <v>552.55000000000018</v>
      </c>
      <c r="L26" s="44">
        <f t="shared" si="3"/>
        <v>354.05999999999949</v>
      </c>
      <c r="M26" s="44">
        <f t="shared" si="3"/>
        <v>-440.59999999999945</v>
      </c>
      <c r="N26" s="44">
        <f t="shared" si="3"/>
        <v>66.210000000000036</v>
      </c>
      <c r="P26" s="54">
        <f>SUM(C26:O26)</f>
        <v>628.13000000000147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8" sqref="C8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62" t="s">
        <v>22</v>
      </c>
      <c r="C2" s="63"/>
    </row>
    <row r="3" spans="2:3" ht="30" customHeight="1" x14ac:dyDescent="0.4">
      <c r="B3" s="29" t="s">
        <v>11</v>
      </c>
      <c r="C3" s="30">
        <v>0.08</v>
      </c>
    </row>
    <row r="4" spans="2:3" ht="30" customHeight="1" x14ac:dyDescent="0.4">
      <c r="B4" s="29" t="s">
        <v>12</v>
      </c>
      <c r="C4" s="29">
        <v>75</v>
      </c>
    </row>
    <row r="5" spans="2:3" ht="30" customHeight="1" x14ac:dyDescent="0.4">
      <c r="B5" s="29" t="s">
        <v>38</v>
      </c>
      <c r="C5" s="29">
        <v>430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64" t="s">
        <v>23</v>
      </c>
      <c r="C2" s="64"/>
    </row>
    <row r="3" spans="2:3" ht="16.95" customHeight="1" x14ac:dyDescent="0.4">
      <c r="B3" s="34" t="s">
        <v>24</v>
      </c>
      <c r="C3" s="35">
        <f>'2023'!P26+'2024'!P26</f>
        <v>-8.4299999999980173</v>
      </c>
    </row>
    <row r="4" spans="2:3" ht="16.95" customHeight="1" x14ac:dyDescent="0.4">
      <c r="B4" s="34" t="s">
        <v>26</v>
      </c>
      <c r="C4" s="36">
        <f>SUM('2023'!P12)+('2024'!P12)</f>
        <v>28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2024-12-31T15:34:08Z</dcterms:modified>
</cp:coreProperties>
</file>