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4\05\STC\12 - Azer BEY\"/>
    </mc:Choice>
  </mc:AlternateContent>
  <bookViews>
    <workbookView xWindow="-111" yWindow="-111" windowWidth="23254" windowHeight="14854" activeTab="2"/>
  </bookViews>
  <sheets>
    <sheet name="2022" sheetId="14" r:id="rId1"/>
    <sheet name="2023" sheetId="15" r:id="rId2"/>
    <sheet name="2024" sheetId="16" r:id="rId3"/>
    <sheet name="Params" sheetId="10" r:id="rId4"/>
    <sheet name="Synthése" sheetId="13" r:id="rId5"/>
  </sheets>
  <definedNames>
    <definedName name="AOUT" localSheetId="0">'2022'!$J$3</definedName>
    <definedName name="AOUT" localSheetId="1">'2023'!$J$3</definedName>
    <definedName name="AOUT" localSheetId="2">'2024'!$J$3</definedName>
    <definedName name="AOUT">#REF!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>#REF!</definedName>
    <definedName name="AVRIL" localSheetId="0">'2022'!$F$3</definedName>
    <definedName name="AVRIL" localSheetId="1">'2023'!$F$3</definedName>
    <definedName name="AVRIL" localSheetId="2">'2024'!$F$3</definedName>
    <definedName name="AVRIL">#REF!</definedName>
    <definedName name="CRA" localSheetId="0">'2022'!$B$10</definedName>
    <definedName name="CRA" localSheetId="1">'2023'!$B$10</definedName>
    <definedName name="CRA" localSheetId="2">'2024'!$B$10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'2024'!$B$14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'2024'!$B$13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'2024'!$B$17</definedName>
    <definedName name="ENTREES_FACTURE">#REF!</definedName>
    <definedName name="FEVRIER" localSheetId="0">'2022'!$D$3</definedName>
    <definedName name="FEVRIER" localSheetId="1">'2023'!$D$3</definedName>
    <definedName name="FEVRIER" localSheetId="2">'2024'!$D$3</definedName>
    <definedName name="FEVRIER">#REF!</definedName>
    <definedName name="FRAIS_KM">'2024'!$B$30</definedName>
    <definedName name="JANVIER" localSheetId="0">'2022'!$C$3</definedName>
    <definedName name="JANVIER" localSheetId="1">'2023'!$C$3</definedName>
    <definedName name="JANVIER" localSheetId="2">'2024'!$C$3</definedName>
    <definedName name="JANVIER">#REF!</definedName>
    <definedName name="JUILLET" localSheetId="0">'2022'!$I$3</definedName>
    <definedName name="JUILLET" localSheetId="1">'2023'!$I$3</definedName>
    <definedName name="JUILLET" localSheetId="2">'2024'!$I$3</definedName>
    <definedName name="JUILLET">#REF!</definedName>
    <definedName name="JUIN" localSheetId="0">'2022'!$H$3</definedName>
    <definedName name="JUIN" localSheetId="1">'2023'!$H$3</definedName>
    <definedName name="JUIN" localSheetId="2">'2024'!$H$3</definedName>
    <definedName name="JUIN">#REF!</definedName>
    <definedName name="MAI" localSheetId="0">'2022'!$G$3</definedName>
    <definedName name="MAI" localSheetId="1">'2023'!$G$3</definedName>
    <definedName name="MAI" localSheetId="2">'2024'!$G$3</definedName>
    <definedName name="MAI">#REF!</definedName>
    <definedName name="MARS" localSheetId="0">'2022'!$E$3</definedName>
    <definedName name="MARS" localSheetId="1">'2023'!$E$3</definedName>
    <definedName name="MARS" localSheetId="2">'2024'!$E$3</definedName>
    <definedName name="MARS">#REF!</definedName>
    <definedName name="MOIS" localSheetId="0">'2022'!$B$3</definedName>
    <definedName name="MOIS" localSheetId="1">'2023'!$B$3</definedName>
    <definedName name="MOIS" localSheetId="2">'2024'!$B$3</definedName>
    <definedName name="MOIS">#REF!</definedName>
    <definedName name="NOMBRE_KM">'2024'!$B$29</definedName>
    <definedName name="NOVEMBRE" localSheetId="0">'2022'!$M$3</definedName>
    <definedName name="NOVEMBRE" localSheetId="1">'2023'!$M$3</definedName>
    <definedName name="NOVEMBRE" localSheetId="2">'2024'!$M$3</definedName>
    <definedName name="NOVEMBRE">#REF!</definedName>
    <definedName name="OCTOBRE" localSheetId="0">'2022'!$L$3</definedName>
    <definedName name="OCTOBRE" localSheetId="1">'2023'!$L$3</definedName>
    <definedName name="OCTOBRE" localSheetId="2">'2024'!$L$3</definedName>
    <definedName name="OCTOBRE">#REF!</definedName>
    <definedName name="REPAS" localSheetId="0">'2022'!$B$5</definedName>
    <definedName name="REPAS" localSheetId="1">'2023'!$B$5</definedName>
    <definedName name="REPAS" localSheetId="2">'2024'!$B$5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>#REF!</definedName>
    <definedName name="SEPTEMBRE" localSheetId="0">'2022'!$K$3</definedName>
    <definedName name="SEPTEMBRE" localSheetId="1">'2023'!$K$3</definedName>
    <definedName name="SEPTEMBRE" localSheetId="2">'2024'!$K$3</definedName>
    <definedName name="SEPTEMBRE">#REF!</definedName>
    <definedName name="SOLDE" localSheetId="0">'2022'!$B$26</definedName>
    <definedName name="SOLDE" localSheetId="1">'2023'!$B$26</definedName>
    <definedName name="SOLDE" localSheetId="2">'2024'!$B$27</definedName>
    <definedName name="SORTIES" localSheetId="0">'2022'!$B$21</definedName>
    <definedName name="SORTIES" localSheetId="1">'2023'!$B$21</definedName>
    <definedName name="SORTIES" localSheetId="2">'2024'!$B$21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 localSheetId="2">'2024'!$B$23</definedName>
    <definedName name="SORTIES_CHARGES_SOCIALES_PATRONALES">#REF!</definedName>
    <definedName name="SORTIES_FRAIS_KM">'2024'!$B$24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 localSheetId="2">'2024'!$B$22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>#REF!</definedName>
    <definedName name="TOTAL_ENTREES" localSheetId="0">'2022'!$B$19</definedName>
    <definedName name="TOTAL_ENTREES" localSheetId="1">'2023'!$B$19</definedName>
    <definedName name="TOTAL_ENTREES" localSheetId="2">'2024'!$B$19</definedName>
    <definedName name="TOTAL_ENTREES">#REF!</definedName>
    <definedName name="TOTAL_SORTIES" localSheetId="0">'2022'!$B$24</definedName>
    <definedName name="TOTAL_SORTIES" localSheetId="1">'2023'!$B$24</definedName>
    <definedName name="TOTAL_SORTIES" localSheetId="2">'2024'!$B$25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G23" i="16" l="1"/>
  <c r="G17" i="16" l="1"/>
  <c r="P30" i="16" l="1"/>
  <c r="P29" i="16"/>
  <c r="M27" i="16"/>
  <c r="N25" i="16"/>
  <c r="M25" i="16"/>
  <c r="L25" i="16"/>
  <c r="K25" i="16"/>
  <c r="J25" i="16"/>
  <c r="J27" i="16" s="1"/>
  <c r="I25" i="16"/>
  <c r="H25" i="16"/>
  <c r="G25" i="16"/>
  <c r="D25" i="16"/>
  <c r="C25" i="16"/>
  <c r="P24" i="16"/>
  <c r="F23" i="16"/>
  <c r="F25" i="16" s="1"/>
  <c r="E23" i="16"/>
  <c r="E25" i="16" s="1"/>
  <c r="D23" i="16"/>
  <c r="C23" i="16"/>
  <c r="P23" i="16" s="1"/>
  <c r="P22" i="16"/>
  <c r="N19" i="16"/>
  <c r="N27" i="16" s="1"/>
  <c r="M19" i="16"/>
  <c r="L19" i="16"/>
  <c r="L27" i="16" s="1"/>
  <c r="K19" i="16"/>
  <c r="K27" i="16" s="1"/>
  <c r="J19" i="16"/>
  <c r="I19" i="16"/>
  <c r="I27" i="16" s="1"/>
  <c r="H19" i="16"/>
  <c r="H27" i="16" s="1"/>
  <c r="G19" i="16"/>
  <c r="F19" i="16"/>
  <c r="C19" i="16"/>
  <c r="C27" i="16" s="1"/>
  <c r="P18" i="16"/>
  <c r="F17" i="16"/>
  <c r="E17" i="16"/>
  <c r="E19" i="16" s="1"/>
  <c r="D17" i="16"/>
  <c r="D19" i="16" s="1"/>
  <c r="D27" i="16" s="1"/>
  <c r="C17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J24" i="15"/>
  <c r="I24" i="15"/>
  <c r="N23" i="15"/>
  <c r="N24" i="15" s="1"/>
  <c r="M23" i="15"/>
  <c r="M24" i="15" s="1"/>
  <c r="L23" i="15"/>
  <c r="L24" i="15" s="1"/>
  <c r="K23" i="15"/>
  <c r="K24" i="15" s="1"/>
  <c r="J23" i="15"/>
  <c r="I23" i="15"/>
  <c r="H23" i="15"/>
  <c r="H24" i="15" s="1"/>
  <c r="G23" i="15"/>
  <c r="G24" i="15" s="1"/>
  <c r="F23" i="15"/>
  <c r="F24" i="15" s="1"/>
  <c r="E23" i="15"/>
  <c r="E24" i="15" s="1"/>
  <c r="D23" i="15"/>
  <c r="D24" i="15" s="1"/>
  <c r="C23" i="15"/>
  <c r="C24" i="15" s="1"/>
  <c r="P22" i="15"/>
  <c r="N19" i="15"/>
  <c r="M19" i="15"/>
  <c r="L19" i="15"/>
  <c r="I19" i="15"/>
  <c r="I26" i="15" s="1"/>
  <c r="F19" i="15"/>
  <c r="F26" i="15" s="1"/>
  <c r="E19" i="15"/>
  <c r="D19" i="15"/>
  <c r="P18" i="15"/>
  <c r="N17" i="15"/>
  <c r="M17" i="15"/>
  <c r="L17" i="15"/>
  <c r="K17" i="15"/>
  <c r="K19" i="15" s="1"/>
  <c r="K26" i="15" s="1"/>
  <c r="J17" i="15"/>
  <c r="J19" i="15" s="1"/>
  <c r="J26" i="15" s="1"/>
  <c r="I17" i="15"/>
  <c r="H17" i="15"/>
  <c r="H19" i="15" s="1"/>
  <c r="G17" i="15"/>
  <c r="G19" i="15" s="1"/>
  <c r="G26" i="15" s="1"/>
  <c r="F17" i="15"/>
  <c r="E17" i="15"/>
  <c r="D17" i="15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K26" i="14"/>
  <c r="J26" i="14"/>
  <c r="C26" i="14"/>
  <c r="M24" i="14"/>
  <c r="L24" i="14"/>
  <c r="K24" i="14"/>
  <c r="J24" i="14"/>
  <c r="I24" i="14"/>
  <c r="H24" i="14"/>
  <c r="G24" i="14"/>
  <c r="F24" i="14"/>
  <c r="E24" i="14"/>
  <c r="D24" i="14"/>
  <c r="C24" i="14"/>
  <c r="N23" i="14"/>
  <c r="P23" i="14" s="1"/>
  <c r="P22" i="14"/>
  <c r="M19" i="14"/>
  <c r="M26" i="14" s="1"/>
  <c r="L19" i="14"/>
  <c r="L26" i="14" s="1"/>
  <c r="K19" i="14"/>
  <c r="J19" i="14"/>
  <c r="I19" i="14"/>
  <c r="I26" i="14" s="1"/>
  <c r="H19" i="14"/>
  <c r="H26" i="14" s="1"/>
  <c r="G19" i="14"/>
  <c r="G26" i="14" s="1"/>
  <c r="F19" i="14"/>
  <c r="F26" i="14" s="1"/>
  <c r="E19" i="14"/>
  <c r="E26" i="14" s="1"/>
  <c r="D19" i="14"/>
  <c r="D26" i="14" s="1"/>
  <c r="C19" i="14"/>
  <c r="P18" i="14"/>
  <c r="N17" i="14"/>
  <c r="P17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G27" i="16" l="1"/>
  <c r="P8" i="16"/>
  <c r="L26" i="15"/>
  <c r="M26" i="15"/>
  <c r="P25" i="16"/>
  <c r="P19" i="15"/>
  <c r="C26" i="15"/>
  <c r="N26" i="15"/>
  <c r="F27" i="16"/>
  <c r="E27" i="16"/>
  <c r="H26" i="15"/>
  <c r="D26" i="15"/>
  <c r="P24" i="15"/>
  <c r="E26" i="15"/>
  <c r="P19" i="14"/>
  <c r="P17" i="15"/>
  <c r="N19" i="14"/>
  <c r="N24" i="14"/>
  <c r="P24" i="14" s="1"/>
  <c r="P19" i="16"/>
  <c r="P23" i="15"/>
  <c r="P17" i="16"/>
  <c r="P27" i="16" l="1"/>
  <c r="C3" i="13" s="1"/>
  <c r="P26" i="15"/>
  <c r="N26" i="14"/>
  <c r="P26" i="14" s="1"/>
</calcChain>
</file>

<file path=xl/sharedStrings.xml><?xml version="1.0" encoding="utf-8"?>
<sst xmlns="http://schemas.openxmlformats.org/spreadsheetml/2006/main" count="109" uniqueCount="42">
  <si>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</si>
  <si>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</si>
  <si>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</si>
  <si>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</si>
  <si>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</si>
  <si>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</si>
  <si>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</si>
  <si>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</si>
  <si>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</si>
  <si>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</si>
  <si>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</si>
  <si>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</si>
  <si>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</si>
  <si>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</si>
  <si>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</si>
  <si>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</si>
  <si>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</si>
  <si>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</si>
  <si>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</si>
  <si>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</si>
  <si>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</si>
  <si>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</si>
  <si>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</si>
  <si>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</si>
  <si>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</si>
  <si>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</si>
  <si>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</si>
  <si>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</si>
  <si>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</si>
  <si>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</si>
  <si>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</si>
  <si>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</si>
  <si>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</si>
  <si>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</si>
  <si>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</si>
  <si>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</si>
  <si>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</si>
  <si>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</si>
  <si>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</si>
  <si>
    <t>Nombre de km</t>
  </si>
  <si>
    <t xml:space="preserve">Frais km </t>
  </si>
  <si>
    <t>Frais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</si>
</sst>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11" borderId="1" xfId="0" applyFill="1" applyBorder="1" applyProtection="1">
      <protection locked="0"/>
    </xf>
    <xf numFmtId="4" fontId="4" fillId="11" borderId="1" xfId="0" applyNumberFormat="1" applyFont="1" applyFill="1" applyBorder="1"/>
    <xf numFmtId="4" fontId="1" fillId="11" borderId="1" xfId="0" applyNumberFormat="1" applyFont="1" applyFill="1" applyBorder="1" applyAlignment="1">
      <alignment horizontal="center"/>
    </xf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topLeftCell="A10" workbookViewId="0">
      <selection activeCell="N14" sqref="N14"/>
    </sheetView>
  </sheetViews>
  <sheetFormatPr baseColWidth="10" defaultRowHeight="14.6" x14ac:dyDescent="0.4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">
      <c r="B1" s="65" t="s">
        <v>9</v>
      </c>
    </row>
    <row r="2" spans="2:16" x14ac:dyDescent="0.4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">
      <c r="B6" s="8" t="s">
        <v>19</v>
      </c>
      <c r="C6" s="56"/>
      <c r="D6" s="56"/>
      <c r="E6" s="56"/>
      <c r="F6" s="33"/>
      <c r="G6" s="33"/>
      <c r="H6" s="33"/>
      <c r="I6" s="33"/>
      <c r="J6" s="33"/>
      <c r="K6" s="33"/>
      <c r="L6" s="33"/>
      <c r="M6" s="33"/>
      <c r="N6" s="33">
        <v>20</v>
      </c>
      <c r="O6" s="31"/>
      <c r="P6" s="52">
        <f>SUM(C6:N6)</f>
        <v>20</v>
      </c>
    </row>
    <row r="7" spans="2:16" x14ac:dyDescent="0.4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>
        <v>20</v>
      </c>
      <c r="O7" s="31"/>
      <c r="P7" s="52">
        <f>SUM(C7:N7)</f>
        <v>20</v>
      </c>
    </row>
    <row r="8" spans="2:16" x14ac:dyDescent="0.4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0</v>
      </c>
    </row>
    <row r="9" spans="2:16" x14ac:dyDescent="0.4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v>20</v>
      </c>
      <c r="P11" s="53">
        <f>SUM(C11:N11)</f>
        <v>20</v>
      </c>
    </row>
    <row r="12" spans="2:16" x14ac:dyDescent="0.4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4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>N11*Params!$C$5*(1-Params!$C$3)-Params!$C$4</f>
        <v>8389</v>
      </c>
      <c r="O17" s="4"/>
      <c r="P17" s="37">
        <f>SUM(C17:N17)</f>
        <v>8389</v>
      </c>
    </row>
    <row r="18" spans="2:16" x14ac:dyDescent="0.4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8389</v>
      </c>
      <c r="O19" s="5"/>
      <c r="P19" s="38">
        <f>SUM(C19:O19)</f>
        <v>8389</v>
      </c>
    </row>
    <row r="20" spans="2:16" x14ac:dyDescent="0.4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v>4899.16</v>
      </c>
      <c r="O22" s="4"/>
      <c r="P22" s="39">
        <f>SUM(C22:N22)</f>
        <v>4899.16</v>
      </c>
    </row>
    <row r="23" spans="2:16" x14ac:dyDescent="0.4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>993.33+1686.51</f>
        <v>2679.84</v>
      </c>
      <c r="O23" s="4"/>
      <c r="P23" s="39">
        <f>SUM(C23:N23)</f>
        <v>2679.84</v>
      </c>
    </row>
    <row r="24" spans="2:16" x14ac:dyDescent="0.4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7579</v>
      </c>
      <c r="O24" s="4"/>
      <c r="P24" s="41">
        <f>SUM(C24:N24)</f>
        <v>7579</v>
      </c>
    </row>
    <row r="25" spans="2:16" x14ac:dyDescent="0.4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810</v>
      </c>
      <c r="P26" s="54">
        <f>SUM(C26:O26)</f>
        <v>810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zoomScaleNormal="100" workbookViewId="0">
      <selection activeCell="N14" sqref="N14"/>
    </sheetView>
  </sheetViews>
  <sheetFormatPr baseColWidth="10" defaultRowHeight="14.6" x14ac:dyDescent="0.4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">
      <c r="B1" s="65" t="s">
        <v>9</v>
      </c>
    </row>
    <row r="2" spans="2:16" x14ac:dyDescent="0.4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20</v>
      </c>
      <c r="K6" s="33">
        <v>20</v>
      </c>
      <c r="L6" s="33">
        <v>20</v>
      </c>
      <c r="M6" s="33">
        <v>20</v>
      </c>
      <c r="N6" s="33">
        <v>1</v>
      </c>
      <c r="O6" s="31"/>
      <c r="P6" s="52">
        <f>SUM(C6:N6)</f>
        <v>221</v>
      </c>
    </row>
    <row r="7" spans="2:16" x14ac:dyDescent="0.4">
      <c r="B7" s="8" t="s">
        <v>20</v>
      </c>
      <c r="C7" s="33">
        <v>22</v>
      </c>
      <c r="D7" s="33">
        <v>20</v>
      </c>
      <c r="E7" s="33">
        <v>20</v>
      </c>
      <c r="F7" s="33">
        <v>19</v>
      </c>
      <c r="G7" s="33">
        <v>9</v>
      </c>
      <c r="H7" s="33">
        <v>19</v>
      </c>
      <c r="I7" s="33">
        <v>17</v>
      </c>
      <c r="J7" s="33">
        <v>21</v>
      </c>
      <c r="K7" s="33">
        <v>18</v>
      </c>
      <c r="L7" s="33">
        <v>20</v>
      </c>
      <c r="M7" s="33">
        <v>18</v>
      </c>
      <c r="N7" s="33">
        <v>18</v>
      </c>
      <c r="O7" s="31"/>
      <c r="P7" s="52">
        <f>SUM(C7:N7)</f>
        <v>221</v>
      </c>
    </row>
    <row r="8" spans="2:16" x14ac:dyDescent="0.4">
      <c r="B8" s="16" t="s">
        <v>21</v>
      </c>
      <c r="C8" s="32">
        <f t="shared" ref="C8:N8" si="0">C7-C6</f>
        <v>2</v>
      </c>
      <c r="D8" s="32">
        <f t="shared" si="0"/>
        <v>0</v>
      </c>
      <c r="E8" s="32">
        <f t="shared" si="0"/>
        <v>0</v>
      </c>
      <c r="F8" s="32">
        <f t="shared" si="0"/>
        <v>-1</v>
      </c>
      <c r="G8" s="32">
        <f t="shared" si="0"/>
        <v>-11</v>
      </c>
      <c r="H8" s="32">
        <f t="shared" si="0"/>
        <v>-1</v>
      </c>
      <c r="I8" s="32">
        <f t="shared" si="0"/>
        <v>-3</v>
      </c>
      <c r="J8" s="32">
        <f t="shared" si="0"/>
        <v>1</v>
      </c>
      <c r="K8" s="32">
        <f t="shared" si="0"/>
        <v>-2</v>
      </c>
      <c r="L8" s="32">
        <f t="shared" si="0"/>
        <v>0</v>
      </c>
      <c r="M8" s="32">
        <f t="shared" si="0"/>
        <v>-2</v>
      </c>
      <c r="N8" s="32">
        <f t="shared" si="0"/>
        <v>17</v>
      </c>
      <c r="O8" s="31"/>
      <c r="P8" s="52">
        <f>SUM(C8:N8)</f>
        <v>0</v>
      </c>
    </row>
    <row r="9" spans="2:16" x14ac:dyDescent="0.4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">
      <c r="B11" s="8" t="s">
        <v>13</v>
      </c>
      <c r="C11" s="10">
        <v>22</v>
      </c>
      <c r="D11" s="10">
        <v>20</v>
      </c>
      <c r="E11" s="10">
        <v>20</v>
      </c>
      <c r="F11" s="10">
        <v>19</v>
      </c>
      <c r="G11" s="10">
        <v>9</v>
      </c>
      <c r="H11" s="10">
        <v>19</v>
      </c>
      <c r="I11" s="10">
        <v>17</v>
      </c>
      <c r="J11" s="10">
        <v>21</v>
      </c>
      <c r="K11" s="10">
        <v>18</v>
      </c>
      <c r="L11" s="10">
        <v>20</v>
      </c>
      <c r="M11" s="10">
        <v>17.5</v>
      </c>
      <c r="N11" s="10">
        <v>18</v>
      </c>
      <c r="P11" s="53">
        <f>SUM(C11:N11)</f>
        <v>220.5</v>
      </c>
    </row>
    <row r="12" spans="2:16" x14ac:dyDescent="0.4">
      <c r="B12" s="8" t="s">
        <v>15</v>
      </c>
      <c r="C12" s="11"/>
      <c r="D12" s="11"/>
      <c r="E12" s="11">
        <v>3</v>
      </c>
      <c r="F12" s="11"/>
      <c r="G12" s="11">
        <v>10</v>
      </c>
      <c r="H12" s="11">
        <v>3</v>
      </c>
      <c r="I12" s="11">
        <v>3</v>
      </c>
      <c r="J12" s="11">
        <v>1</v>
      </c>
      <c r="K12" s="11">
        <v>1</v>
      </c>
      <c r="L12" s="11">
        <v>2</v>
      </c>
      <c r="M12" s="11">
        <v>0</v>
      </c>
      <c r="N12" s="11">
        <v>0</v>
      </c>
      <c r="P12" s="53">
        <f>SUM(C12:N12)</f>
        <v>23</v>
      </c>
    </row>
    <row r="13" spans="2:16" x14ac:dyDescent="0.4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>
        <v>2</v>
      </c>
      <c r="L13" s="11"/>
      <c r="M13" s="11">
        <v>3.5</v>
      </c>
      <c r="N13" s="11">
        <v>2</v>
      </c>
      <c r="P13" s="53">
        <f>SUM(C13:N13)</f>
        <v>7.5</v>
      </c>
    </row>
    <row r="14" spans="2:16" x14ac:dyDescent="0.4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">
      <c r="B17" s="8" t="s">
        <v>6</v>
      </c>
      <c r="C17" s="9">
        <f>C11*Params!$C$5*(1-Params!$C$3)-Params!$C$4</f>
        <v>9235.4</v>
      </c>
      <c r="D17" s="9">
        <f>D11*Params!$C$5*(1-Params!$C$3)-Params!$C$4</f>
        <v>8389</v>
      </c>
      <c r="E17" s="9">
        <f>E11*Params!$C$5*(1-Params!$C$3)-Params!$C$4</f>
        <v>8389</v>
      </c>
      <c r="F17" s="9">
        <f>F11*Params!$C$5*(1-Params!$C$3)-Params!$C$4</f>
        <v>7965.8</v>
      </c>
      <c r="G17" s="9">
        <f>G11*Params!$C$5*(1-Params!$C$3)-Params!$C$4</f>
        <v>3733.8</v>
      </c>
      <c r="H17" s="9">
        <f>H11*Params!$C$5*(1-Params!$C$3)-Params!$C$4</f>
        <v>7965.8</v>
      </c>
      <c r="I17" s="9">
        <f>I11*Params!$C$5*(1-Params!$C$3)-Params!$C$4</f>
        <v>7119.4000000000005</v>
      </c>
      <c r="J17" s="9">
        <f>J11*Params!$C$5*(1-Params!$C$3)-Params!$C$4</f>
        <v>8812.2000000000007</v>
      </c>
      <c r="K17" s="9">
        <f>K11*Params!$C$5*(1-Params!$C$3)-Params!$C$4</f>
        <v>7542.6</v>
      </c>
      <c r="L17" s="9">
        <f>L11*Params!$C$5*(1-Params!$C$3)-Params!$C$4</f>
        <v>8389</v>
      </c>
      <c r="M17" s="9">
        <f>M11*Params!$C$5*(1-Params!$C$3)-Params!$C$4</f>
        <v>7331</v>
      </c>
      <c r="N17" s="9">
        <f>N11*Params!$C$5*(1-Params!$C$3)-Params!$C$4</f>
        <v>7542.6</v>
      </c>
      <c r="O17" s="4"/>
      <c r="P17" s="37">
        <f>SUM(C17:N17)</f>
        <v>92415.60000000002</v>
      </c>
    </row>
    <row r="18" spans="2:16" x14ac:dyDescent="0.4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">
      <c r="B19" s="24" t="s">
        <v>2</v>
      </c>
      <c r="C19" s="25">
        <f t="shared" ref="C19:N19" si="1">SUM(C17:C18)</f>
        <v>9235.4</v>
      </c>
      <c r="D19" s="25">
        <f t="shared" si="1"/>
        <v>8389</v>
      </c>
      <c r="E19" s="25">
        <f t="shared" si="1"/>
        <v>8389</v>
      </c>
      <c r="F19" s="25">
        <f t="shared" si="1"/>
        <v>7965.8</v>
      </c>
      <c r="G19" s="25">
        <f t="shared" si="1"/>
        <v>3733.8</v>
      </c>
      <c r="H19" s="25">
        <f t="shared" si="1"/>
        <v>7965.8</v>
      </c>
      <c r="I19" s="25">
        <f t="shared" si="1"/>
        <v>7119.4000000000005</v>
      </c>
      <c r="J19" s="25">
        <f t="shared" si="1"/>
        <v>8812.2000000000007</v>
      </c>
      <c r="K19" s="25">
        <f t="shared" si="1"/>
        <v>7542.6</v>
      </c>
      <c r="L19" s="25">
        <f t="shared" si="1"/>
        <v>8389</v>
      </c>
      <c r="M19" s="25">
        <f t="shared" si="1"/>
        <v>7331</v>
      </c>
      <c r="N19" s="25">
        <f t="shared" si="1"/>
        <v>7542.6</v>
      </c>
      <c r="O19" s="5"/>
      <c r="P19" s="38">
        <f>SUM(C19:N19)</f>
        <v>92415.60000000002</v>
      </c>
    </row>
    <row r="20" spans="2:16" x14ac:dyDescent="0.4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">
      <c r="B22" s="8" t="s">
        <v>7</v>
      </c>
      <c r="C22" s="9">
        <v>5307.32</v>
      </c>
      <c r="D22" s="9">
        <v>5307.32</v>
      </c>
      <c r="E22" s="9">
        <v>5307.32</v>
      </c>
      <c r="F22" s="9">
        <v>5307.32</v>
      </c>
      <c r="G22" s="9">
        <v>5307.32</v>
      </c>
      <c r="H22" s="9">
        <v>5307.32</v>
      </c>
      <c r="I22" s="9">
        <v>5307.32</v>
      </c>
      <c r="J22" s="9">
        <v>5307.32</v>
      </c>
      <c r="K22" s="9">
        <v>4839.6400000000003</v>
      </c>
      <c r="L22" s="9">
        <v>5307.32</v>
      </c>
      <c r="M22" s="9">
        <v>4504.1499999999996</v>
      </c>
      <c r="N22" s="9">
        <v>4637.5</v>
      </c>
      <c r="O22" s="4"/>
      <c r="P22" s="39">
        <f>SUM(C22:N22)</f>
        <v>61747.17</v>
      </c>
    </row>
    <row r="23" spans="2:16" x14ac:dyDescent="0.4">
      <c r="B23" s="8" t="s">
        <v>8</v>
      </c>
      <c r="C23" s="9">
        <f>1079.35+1827.69</f>
        <v>2907.04</v>
      </c>
      <c r="D23" s="9">
        <f>1079.35+1827.69</f>
        <v>2907.04</v>
      </c>
      <c r="E23" s="9">
        <f>1079.35+1827.69</f>
        <v>2907.04</v>
      </c>
      <c r="F23" s="9">
        <f>1079.35+1835.58</f>
        <v>2914.93</v>
      </c>
      <c r="G23" s="9">
        <f>1079.35+1830.32</f>
        <v>2909.67</v>
      </c>
      <c r="H23" s="9">
        <f>1079.35+1855.32</f>
        <v>2934.67</v>
      </c>
      <c r="I23" s="9">
        <f>1079.35+1836.9</f>
        <v>2916.25</v>
      </c>
      <c r="J23" s="9">
        <f>1079.35+1836.9</f>
        <v>2916.25</v>
      </c>
      <c r="K23" s="9">
        <f>986.7+1672.98</f>
        <v>2659.6800000000003</v>
      </c>
      <c r="L23" s="9">
        <f>1079.35+1831.65</f>
        <v>2911</v>
      </c>
      <c r="M23" s="9">
        <f>920.81+1562.23</f>
        <v>2483.04</v>
      </c>
      <c r="N23" s="9">
        <f>963.12+1604.8</f>
        <v>2567.92</v>
      </c>
      <c r="O23" s="4"/>
      <c r="P23" s="39">
        <f>SUM(C23:N23)</f>
        <v>33934.53</v>
      </c>
    </row>
    <row r="24" spans="2:16" x14ac:dyDescent="0.4">
      <c r="B24" s="7" t="s">
        <v>3</v>
      </c>
      <c r="C24" s="40">
        <f t="shared" ref="C24:N24" si="2">SUM(C22:C23)</f>
        <v>8214.36</v>
      </c>
      <c r="D24" s="40">
        <f t="shared" si="2"/>
        <v>8214.36</v>
      </c>
      <c r="E24" s="40">
        <f t="shared" si="2"/>
        <v>8214.36</v>
      </c>
      <c r="F24" s="40">
        <f t="shared" si="2"/>
        <v>8222.25</v>
      </c>
      <c r="G24" s="40">
        <f t="shared" si="2"/>
        <v>8216.99</v>
      </c>
      <c r="H24" s="40">
        <f t="shared" si="2"/>
        <v>8241.99</v>
      </c>
      <c r="I24" s="40">
        <f t="shared" si="2"/>
        <v>8223.57</v>
      </c>
      <c r="J24" s="40">
        <f t="shared" si="2"/>
        <v>8223.57</v>
      </c>
      <c r="K24" s="40">
        <f t="shared" si="2"/>
        <v>7499.3200000000006</v>
      </c>
      <c r="L24" s="40">
        <f t="shared" si="2"/>
        <v>8218.32</v>
      </c>
      <c r="M24" s="40">
        <f t="shared" si="2"/>
        <v>6987.19</v>
      </c>
      <c r="N24" s="40">
        <f t="shared" si="2"/>
        <v>7205.42</v>
      </c>
      <c r="O24" s="4"/>
      <c r="P24" s="41">
        <f>SUM(C24:N24)</f>
        <v>95681.7</v>
      </c>
    </row>
    <row r="25" spans="2:16" x14ac:dyDescent="0.4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">
      <c r="B26" s="43" t="s">
        <v>25</v>
      </c>
      <c r="C26" s="44">
        <f t="shared" ref="C26:N26" si="3">C19-C24</f>
        <v>1021.0399999999991</v>
      </c>
      <c r="D26" s="44">
        <f t="shared" si="3"/>
        <v>174.63999999999942</v>
      </c>
      <c r="E26" s="44">
        <f t="shared" si="3"/>
        <v>174.63999999999942</v>
      </c>
      <c r="F26" s="44">
        <f t="shared" si="3"/>
        <v>-256.44999999999982</v>
      </c>
      <c r="G26" s="44">
        <f t="shared" si="3"/>
        <v>-4483.1899999999996</v>
      </c>
      <c r="H26" s="44">
        <f t="shared" si="3"/>
        <v>-276.1899999999996</v>
      </c>
      <c r="I26" s="44">
        <f t="shared" si="3"/>
        <v>-1104.1699999999992</v>
      </c>
      <c r="J26" s="44">
        <f t="shared" si="3"/>
        <v>588.63000000000102</v>
      </c>
      <c r="K26" s="44">
        <f t="shared" si="3"/>
        <v>43.279999999999745</v>
      </c>
      <c r="L26" s="44">
        <f t="shared" si="3"/>
        <v>170.68000000000029</v>
      </c>
      <c r="M26" s="44">
        <f t="shared" si="3"/>
        <v>343.8100000000004</v>
      </c>
      <c r="N26" s="44">
        <f t="shared" si="3"/>
        <v>337.18000000000029</v>
      </c>
      <c r="P26" s="54">
        <f>SUM(C26:N26)</f>
        <v>-3266.0999999999985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"/>
  <sheetViews>
    <sheetView tabSelected="1" topLeftCell="A10" zoomScale="115" zoomScaleNormal="115" workbookViewId="0">
      <selection activeCell="G23" sqref="G23"/>
    </sheetView>
  </sheetViews>
  <sheetFormatPr baseColWidth="10" defaultRowHeight="14.6" x14ac:dyDescent="0.4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">
      <c r="B1" s="65" t="s">
        <v>9</v>
      </c>
    </row>
    <row r="2" spans="2:16" x14ac:dyDescent="0.4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">
      <c r="B6" s="8" t="s">
        <v>19</v>
      </c>
      <c r="C6" s="56">
        <v>14</v>
      </c>
      <c r="D6" s="56">
        <v>19</v>
      </c>
      <c r="E6" s="56">
        <v>19</v>
      </c>
      <c r="F6" s="33">
        <v>17</v>
      </c>
      <c r="G6" s="33">
        <v>11</v>
      </c>
      <c r="H6" s="33"/>
      <c r="I6" s="33"/>
      <c r="J6" s="33"/>
      <c r="K6" s="33"/>
      <c r="L6" s="33"/>
      <c r="M6" s="33"/>
      <c r="N6" s="33"/>
      <c r="O6" s="31"/>
      <c r="P6" s="52">
        <f>SUM(C6:N6)</f>
        <v>80</v>
      </c>
    </row>
    <row r="7" spans="2:16" x14ac:dyDescent="0.4">
      <c r="B7" s="8" t="s">
        <v>20</v>
      </c>
      <c r="C7" s="33">
        <v>14</v>
      </c>
      <c r="D7" s="33">
        <v>16</v>
      </c>
      <c r="E7" s="33">
        <v>19</v>
      </c>
      <c r="F7" s="33">
        <v>18</v>
      </c>
      <c r="G7" s="33">
        <v>13</v>
      </c>
      <c r="H7" s="33"/>
      <c r="I7" s="33"/>
      <c r="J7" s="33"/>
      <c r="K7" s="33"/>
      <c r="L7" s="33"/>
      <c r="M7" s="33"/>
      <c r="N7" s="33"/>
      <c r="O7" s="31"/>
      <c r="P7" s="52">
        <f>SUM(C7:N7)</f>
        <v>80</v>
      </c>
    </row>
    <row r="8" spans="2:16" x14ac:dyDescent="0.4">
      <c r="B8" s="16" t="s">
        <v>21</v>
      </c>
      <c r="C8" s="32">
        <f t="shared" ref="C8:N8" si="0">C7-C6</f>
        <v>0</v>
      </c>
      <c r="D8" s="32">
        <f t="shared" si="0"/>
        <v>-3</v>
      </c>
      <c r="E8" s="32">
        <f t="shared" si="0"/>
        <v>0</v>
      </c>
      <c r="F8" s="32">
        <f t="shared" si="0"/>
        <v>1</v>
      </c>
      <c r="G8" s="32">
        <f t="shared" si="0"/>
        <v>2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0</v>
      </c>
    </row>
    <row r="9" spans="2:16" x14ac:dyDescent="0.4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">
      <c r="B11" s="8" t="s">
        <v>13</v>
      </c>
      <c r="C11" s="10">
        <v>14</v>
      </c>
      <c r="D11" s="10">
        <v>16</v>
      </c>
      <c r="E11" s="10">
        <v>19</v>
      </c>
      <c r="F11" s="10">
        <v>17.5</v>
      </c>
      <c r="G11" s="10">
        <v>18.5</v>
      </c>
      <c r="H11" s="10"/>
      <c r="I11" s="10"/>
      <c r="J11" s="10"/>
      <c r="K11" s="10"/>
      <c r="L11" s="10"/>
      <c r="M11" s="10"/>
      <c r="N11" s="10"/>
      <c r="P11" s="53">
        <f>SUM(C11:N11)</f>
        <v>85</v>
      </c>
    </row>
    <row r="12" spans="2:16" x14ac:dyDescent="0.4">
      <c r="B12" s="8" t="s">
        <v>15</v>
      </c>
      <c r="C12" s="11">
        <v>0</v>
      </c>
      <c r="D12" s="11">
        <v>0</v>
      </c>
      <c r="E12" s="11">
        <v>0</v>
      </c>
      <c r="F12" s="11">
        <v>0</v>
      </c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4">
      <c r="B13" s="8" t="s">
        <v>16</v>
      </c>
      <c r="C13" s="11">
        <v>8</v>
      </c>
      <c r="D13" s="11">
        <v>5</v>
      </c>
      <c r="E13" s="11">
        <v>2</v>
      </c>
      <c r="F13" s="11">
        <v>3.5</v>
      </c>
      <c r="G13" s="11">
        <v>0.5</v>
      </c>
      <c r="H13" s="11"/>
      <c r="I13" s="11"/>
      <c r="J13" s="11"/>
      <c r="K13" s="11"/>
      <c r="L13" s="11"/>
      <c r="M13" s="11"/>
      <c r="N13" s="11"/>
      <c r="P13" s="53">
        <f>SUM(C13:N13)</f>
        <v>19</v>
      </c>
    </row>
    <row r="14" spans="2:16" x14ac:dyDescent="0.4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">
      <c r="B17" s="8" t="s">
        <v>6</v>
      </c>
      <c r="C17" s="9">
        <f>C11*Params!$C$5*(1-Params!$C$3)-Params!$C$4</f>
        <v>5849.8</v>
      </c>
      <c r="D17" s="9">
        <f>D11*Params!$C$5*(1-Params!$C$3)-Params!$C$4</f>
        <v>6696.2000000000007</v>
      </c>
      <c r="E17" s="9">
        <f>E11*Params!$C$5*(1-Params!$C$3)-Params!$C$4</f>
        <v>7965.8</v>
      </c>
      <c r="F17" s="9">
        <f>F11*Params!$C$5*(1-Params!$C$3)-Params!$C$4</f>
        <v>7331</v>
      </c>
      <c r="G17" s="9">
        <f>G11*Params!$C$5*(1-Params!$C$3)-Params!$C$4</f>
        <v>7754.2000000000007</v>
      </c>
      <c r="H17" s="9"/>
      <c r="I17" s="9"/>
      <c r="J17" s="9"/>
      <c r="K17" s="9"/>
      <c r="L17" s="9"/>
      <c r="M17" s="9"/>
      <c r="N17" s="9"/>
      <c r="O17" s="4"/>
      <c r="P17" s="37">
        <f>SUM(C17:N17)</f>
        <v>35597</v>
      </c>
    </row>
    <row r="18" spans="2:16" x14ac:dyDescent="0.4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">
      <c r="B19" s="24" t="s">
        <v>2</v>
      </c>
      <c r="C19" s="25">
        <f t="shared" ref="C19:N19" si="1">SUM(C17:C18)</f>
        <v>5849.8</v>
      </c>
      <c r="D19" s="25">
        <f t="shared" si="1"/>
        <v>6696.2000000000007</v>
      </c>
      <c r="E19" s="25">
        <f t="shared" si="1"/>
        <v>7965.8</v>
      </c>
      <c r="F19" s="25">
        <f t="shared" si="1"/>
        <v>7331</v>
      </c>
      <c r="G19" s="25">
        <f t="shared" si="1"/>
        <v>7754.2000000000007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35597</v>
      </c>
    </row>
    <row r="20" spans="2:16" x14ac:dyDescent="0.4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">
      <c r="B22" s="8" t="s">
        <v>7</v>
      </c>
      <c r="C22" s="9">
        <v>3687.49</v>
      </c>
      <c r="D22" s="9">
        <v>3529.6</v>
      </c>
      <c r="E22" s="9">
        <v>4138.68</v>
      </c>
      <c r="F22" s="9">
        <v>3807.74</v>
      </c>
      <c r="G22" s="9">
        <v>4837.2</v>
      </c>
      <c r="H22" s="9"/>
      <c r="I22" s="9"/>
      <c r="J22" s="9"/>
      <c r="K22" s="9"/>
      <c r="L22" s="9"/>
      <c r="M22" s="9"/>
      <c r="N22" s="9"/>
      <c r="O22" s="4"/>
      <c r="P22" s="39">
        <f>SUM(C22:N22)</f>
        <v>20000.71</v>
      </c>
    </row>
    <row r="23" spans="2:16" x14ac:dyDescent="0.4">
      <c r="B23" s="8" t="s">
        <v>8</v>
      </c>
      <c r="C23" s="9">
        <f>773.59+1294.64</f>
        <v>2068.23</v>
      </c>
      <c r="D23" s="9">
        <f>809.73+1303.48</f>
        <v>2113.21</v>
      </c>
      <c r="E23" s="9">
        <f>939.82+1516.49</f>
        <v>2456.31</v>
      </c>
      <c r="F23" s="9">
        <f>872.25+1419.43</f>
        <v>2291.6800000000003</v>
      </c>
      <c r="G23" s="9">
        <f>725.9+1190.83</f>
        <v>1916.73</v>
      </c>
      <c r="H23" s="9"/>
      <c r="I23" s="9"/>
      <c r="J23" s="9"/>
      <c r="K23" s="9"/>
      <c r="L23" s="9"/>
      <c r="M23" s="9"/>
      <c r="N23" s="9"/>
      <c r="O23" s="4"/>
      <c r="P23" s="39">
        <f>SUM(C23:N23)</f>
        <v>10846.16</v>
      </c>
    </row>
    <row r="24" spans="2:16" x14ac:dyDescent="0.4">
      <c r="B24" s="63" t="s">
        <v>41</v>
      </c>
      <c r="C24" s="64"/>
      <c r="D24" s="64">
        <v>604.32000000000005</v>
      </c>
      <c r="E24" s="64">
        <v>698.88</v>
      </c>
      <c r="F24" s="64">
        <v>667.36</v>
      </c>
      <c r="G24" s="64">
        <v>323.47000000000003</v>
      </c>
      <c r="H24" s="64"/>
      <c r="I24" s="64"/>
      <c r="J24" s="64"/>
      <c r="K24" s="64"/>
      <c r="L24" s="64"/>
      <c r="M24" s="64"/>
      <c r="N24" s="64"/>
      <c r="O24" s="4"/>
      <c r="P24" s="39">
        <f>SUM(C24:N24)</f>
        <v>2294.0299999999997</v>
      </c>
    </row>
    <row r="25" spans="2:16" x14ac:dyDescent="0.4">
      <c r="B25" s="7" t="s">
        <v>3</v>
      </c>
      <c r="C25" s="40">
        <f t="shared" ref="C25:N25" si="2">SUM(C22:C24)</f>
        <v>5755.7199999999993</v>
      </c>
      <c r="D25" s="40">
        <f t="shared" si="2"/>
        <v>6247.1299999999992</v>
      </c>
      <c r="E25" s="40">
        <f t="shared" si="2"/>
        <v>7293.87</v>
      </c>
      <c r="F25" s="40">
        <f t="shared" si="2"/>
        <v>6766.78</v>
      </c>
      <c r="G25" s="40">
        <f t="shared" si="2"/>
        <v>7077.4000000000005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33140.899999999994</v>
      </c>
    </row>
    <row r="26" spans="2:16" x14ac:dyDescent="0.4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">
      <c r="B27" s="43" t="s">
        <v>25</v>
      </c>
      <c r="C27" s="44">
        <f t="shared" ref="C27:N27" si="3">C19-C25</f>
        <v>94.080000000000837</v>
      </c>
      <c r="D27" s="44">
        <f t="shared" si="3"/>
        <v>449.07000000000153</v>
      </c>
      <c r="E27" s="44">
        <f t="shared" si="3"/>
        <v>671.93000000000029</v>
      </c>
      <c r="F27" s="44">
        <f t="shared" si="3"/>
        <v>564.22000000000025</v>
      </c>
      <c r="G27" s="44">
        <f t="shared" si="3"/>
        <v>676.80000000000018</v>
      </c>
      <c r="H27" s="44">
        <f t="shared" si="3"/>
        <v>0</v>
      </c>
      <c r="I27" s="44">
        <f t="shared" si="3"/>
        <v>0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SUM(C27:O27)</f>
        <v>2456.1000000000031</v>
      </c>
    </row>
    <row r="29" spans="2:16" x14ac:dyDescent="0.4">
      <c r="B29" s="60" t="s">
        <v>39</v>
      </c>
      <c r="C29" s="61"/>
      <c r="D29" s="61">
        <v>604.32000000000005</v>
      </c>
      <c r="E29" s="61">
        <v>1520</v>
      </c>
      <c r="F29" s="61">
        <v>1440</v>
      </c>
      <c r="G29" s="61"/>
      <c r="H29" s="61"/>
      <c r="I29" s="61"/>
      <c r="J29" s="61"/>
      <c r="K29" s="61"/>
      <c r="L29" s="61"/>
      <c r="M29" s="61"/>
      <c r="N29" s="61"/>
      <c r="P29" s="62">
        <f>SUM(C29:N29)</f>
        <v>3564.32</v>
      </c>
    </row>
    <row r="30" spans="2:16" x14ac:dyDescent="0.4">
      <c r="B30" s="60" t="s">
        <v>40</v>
      </c>
      <c r="C30" s="61"/>
      <c r="D30" s="61">
        <v>1280</v>
      </c>
      <c r="E30" s="61">
        <v>698.88</v>
      </c>
      <c r="F30" s="61">
        <v>667.36</v>
      </c>
      <c r="G30" s="61"/>
      <c r="H30" s="61"/>
      <c r="I30" s="61"/>
      <c r="J30" s="61"/>
      <c r="K30" s="61"/>
      <c r="L30" s="61"/>
      <c r="M30" s="61"/>
      <c r="N30" s="61"/>
      <c r="P30" s="62">
        <f>SUM(C30:N30)</f>
        <v>2646.2400000000002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B8" sqref="B8"/>
    </sheetView>
  </sheetViews>
  <sheetFormatPr baseColWidth="10" defaultRowHeight="14.6" x14ac:dyDescent="0.4"/>
  <cols>
    <col min="1" max="1" width="2" customWidth="1"/>
    <col min="2" max="2" width="32" customWidth="1"/>
    <col min="3" max="3" width="28.765625" customWidth="1"/>
  </cols>
  <sheetData>
    <row r="2" spans="2:3" ht="30" customHeight="1" x14ac:dyDescent="0.4">
      <c r="B2" s="67" t="s">
        <v>22</v>
      </c>
      <c r="C2" s="68"/>
    </row>
    <row r="3" spans="2:3" ht="30" customHeight="1" x14ac:dyDescent="0.4">
      <c r="B3" s="29" t="s">
        <v>11</v>
      </c>
      <c r="C3" s="30">
        <v>0.08</v>
      </c>
    </row>
    <row r="4" spans="2:3" ht="30" customHeight="1" x14ac:dyDescent="0.4">
      <c r="B4" s="29" t="s">
        <v>12</v>
      </c>
      <c r="C4" s="29">
        <v>75</v>
      </c>
    </row>
    <row r="5" spans="2:3" ht="30" customHeight="1" x14ac:dyDescent="0.4">
      <c r="B5" s="29" t="s">
        <v>38</v>
      </c>
      <c r="C5" s="29">
        <v>460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3" sqref="C3"/>
    </sheetView>
  </sheetViews>
  <sheetFormatPr baseColWidth="10" defaultRowHeight="14.6" x14ac:dyDescent="0.4"/>
  <cols>
    <col min="2" max="2" width="20.3046875" customWidth="1"/>
  </cols>
  <sheetData>
    <row r="2" spans="2:3" ht="16.95" customHeight="1" x14ac:dyDescent="0.4">
      <c r="B2" s="69" t="s">
        <v>23</v>
      </c>
      <c r="C2" s="69"/>
    </row>
    <row r="3" spans="2:3" ht="16.95" customHeight="1" x14ac:dyDescent="0.4">
      <c r="B3" s="34" t="s">
        <v>24</v>
      </c>
      <c r="C3" s="35">
        <f>'2022'!P26+'2023'!P26+'2024'!P27</f>
        <v>4.5474735088646412E-12</v>
      </c>
    </row>
    <row r="4" spans="2:3" ht="16.95" customHeight="1" x14ac:dyDescent="0.4">
      <c r="B4" s="34" t="s">
        <v>26</v>
      </c>
      <c r="C4" s="36">
        <f>('2022'!P12)+('2023'!P12)+('2024'!P12)</f>
        <v>23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99</vt:i4>
      </vt:variant>
    </vt:vector>
  </HeadingPairs>
  <TitlesOfParts>
    <vt:vector size="104" baseType="lpstr">
      <vt:lpstr>2022</vt:lpstr>
      <vt:lpstr>2023</vt:lpstr>
      <vt:lpstr>2024</vt:lpstr>
      <vt:lpstr>Params</vt:lpstr>
      <vt:lpstr>Synthése</vt:lpstr>
      <vt:lpstr>'2022'!AOUT</vt:lpstr>
      <vt:lpstr>'2023'!AOUT</vt:lpstr>
      <vt:lpstr>'2024'!AOUT</vt:lpstr>
      <vt:lpstr>'2022'!AVRIL</vt:lpstr>
      <vt:lpstr>'2023'!AVRIL</vt:lpstr>
      <vt:lpstr>'2024'!AVRIL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'2022'!FEVRIER</vt:lpstr>
      <vt:lpstr>'2023'!FEVRIER</vt:lpstr>
      <vt:lpstr>'2024'!FEVRIER</vt:lpstr>
      <vt:lpstr>FRAIS_KM</vt:lpstr>
      <vt:lpstr>'2022'!JANVIER</vt:lpstr>
      <vt:lpstr>'2023'!JANVIER</vt:lpstr>
      <vt:lpstr>'2024'!JANVIER</vt:lpstr>
      <vt:lpstr>'2022'!JUILLET</vt:lpstr>
      <vt:lpstr>'2023'!JUILLET</vt:lpstr>
      <vt:lpstr>'2024'!JUILLET</vt:lpstr>
      <vt:lpstr>'2022'!JUIN</vt:lpstr>
      <vt:lpstr>'2023'!JUIN</vt:lpstr>
      <vt:lpstr>'2024'!JUIN</vt:lpstr>
      <vt:lpstr>'2022'!MAI</vt:lpstr>
      <vt:lpstr>'2023'!MAI</vt:lpstr>
      <vt:lpstr>'2024'!MAI</vt:lpstr>
      <vt:lpstr>'2022'!MARS</vt:lpstr>
      <vt:lpstr>'2023'!MARS</vt:lpstr>
      <vt:lpstr>'2024'!MARS</vt:lpstr>
      <vt:lpstr>'2022'!MOIS</vt:lpstr>
      <vt:lpstr>'2023'!MOIS</vt:lpstr>
      <vt:lpstr>'2024'!MOIS</vt:lpstr>
      <vt:lpstr>NOMBRE_KM</vt:lpstr>
      <vt:lpstr>'2022'!NOVEMBRE</vt:lpstr>
      <vt:lpstr>'2023'!NOVEMBRE</vt:lpstr>
      <vt:lpstr>'2024'!NOVEMBRE</vt:lpstr>
      <vt:lpstr>'2022'!OCTOBRE</vt:lpstr>
      <vt:lpstr>'2023'!OCTOBRE</vt:lpstr>
      <vt:lpstr>'2024'!OCTOBRE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'2022'!SEPTEMBRE</vt:lpstr>
      <vt:lpstr>'2023'!SEPTEMBRE</vt:lpstr>
      <vt:lpstr>'2024'!SEPTEMBRE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SORTIES_FRAIS_KM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2024-06-01T13:51:13Z</dcterms:modified>
</cp:coreProperties>
</file>