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HIGHSKILL\PAIE\Production\2023\09\STC - Oussama MEJDOUB - 07092023\"/>
    </mc:Choice>
  </mc:AlternateContent>
  <bookViews>
    <workbookView xWindow="0" yWindow="0" windowWidth="28800" windowHeight="15390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'2023'!$B$30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'2023'!$B$29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K23" i="14" l="1"/>
  <c r="K17" i="14"/>
  <c r="K19" i="14"/>
  <c r="K25" i="14"/>
  <c r="J23" i="14" l="1"/>
  <c r="P30" i="14" l="1"/>
  <c r="P29" i="14"/>
  <c r="M27" i="14"/>
  <c r="L27" i="14"/>
  <c r="N25" i="14"/>
  <c r="M25" i="14"/>
  <c r="L25" i="14"/>
  <c r="J25" i="14"/>
  <c r="I25" i="14"/>
  <c r="P24" i="14"/>
  <c r="I23" i="14"/>
  <c r="H23" i="14"/>
  <c r="H25" i="14" s="1"/>
  <c r="G23" i="14"/>
  <c r="G25" i="14" s="1"/>
  <c r="F23" i="14"/>
  <c r="F25" i="14" s="1"/>
  <c r="E23" i="14"/>
  <c r="E25" i="14" s="1"/>
  <c r="D23" i="14"/>
  <c r="D25" i="14" s="1"/>
  <c r="C23" i="14"/>
  <c r="C25" i="14" s="1"/>
  <c r="P22" i="14"/>
  <c r="N19" i="14"/>
  <c r="N27" i="14" s="1"/>
  <c r="M19" i="14"/>
  <c r="L19" i="14"/>
  <c r="J19" i="14"/>
  <c r="I19" i="14"/>
  <c r="I27" i="14" s="1"/>
  <c r="P18" i="14"/>
  <c r="J17" i="14"/>
  <c r="I17" i="14"/>
  <c r="H17" i="14"/>
  <c r="H19" i="14" s="1"/>
  <c r="H27" i="14" s="1"/>
  <c r="G17" i="14"/>
  <c r="G19" i="14" s="1"/>
  <c r="G27" i="14" s="1"/>
  <c r="F17" i="14"/>
  <c r="F19" i="14" s="1"/>
  <c r="F27" i="14" s="1"/>
  <c r="E17" i="14"/>
  <c r="E19" i="14" s="1"/>
  <c r="E27" i="14" s="1"/>
  <c r="D17" i="14"/>
  <c r="D19" i="14" s="1"/>
  <c r="D27" i="14" s="1"/>
  <c r="C17" i="14"/>
  <c r="C19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8" i="14" l="1"/>
  <c r="K27" i="14"/>
  <c r="J27" i="14"/>
  <c r="C27" i="14"/>
  <c r="P19" i="14"/>
  <c r="P25" i="14"/>
  <c r="P17" i="14"/>
  <c r="P23" i="14"/>
  <c r="P27" i="14" l="1"/>
  <c r="C3" i="13" s="1"/>
</calcChain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<sst xmlns="http://schemas.openxmlformats.org/spreadsheetml/2006/main" count="43" uniqueCount="42">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</sst>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tabSelected="1" topLeftCell="B1" zoomScale="145" zoomScaleNormal="145" workbookViewId="0">
      <selection activeCell="K8" sqref="K8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0</v>
      </c>
      <c r="K6" s="37">
        <v>0</v>
      </c>
      <c r="L6" s="37"/>
      <c r="M6" s="37"/>
      <c r="N6" s="37"/>
      <c r="O6" s="36"/>
      <c r="P6" s="58">
        <f>SUM(C6:N6)</f>
        <v>133</v>
      </c>
    </row>
    <row r="7" spans="2:16" x14ac:dyDescent="0.45">
      <c r="B7" s="9" t="s">
        <v>21</v>
      </c>
      <c r="C7" s="37">
        <v>21</v>
      </c>
      <c r="D7" s="37">
        <v>14</v>
      </c>
      <c r="E7" s="37">
        <v>22</v>
      </c>
      <c r="F7" s="37">
        <v>15</v>
      </c>
      <c r="G7" s="37">
        <v>18</v>
      </c>
      <c r="H7" s="37">
        <v>21</v>
      </c>
      <c r="I7" s="37">
        <v>9</v>
      </c>
      <c r="J7" s="37">
        <v>12</v>
      </c>
      <c r="K7" s="37">
        <v>0</v>
      </c>
      <c r="L7" s="37"/>
      <c r="M7" s="37"/>
      <c r="N7" s="37"/>
      <c r="O7" s="36"/>
      <c r="P7" s="58">
        <f>SUM(C7:N7)</f>
        <v>132</v>
      </c>
    </row>
    <row r="8" spans="2:16" x14ac:dyDescent="0.45">
      <c r="B8" s="18" t="s">
        <v>22</v>
      </c>
      <c r="C8" s="64">
        <f t="shared" ref="C8:N8" si="0">C7-C6</f>
        <v>2</v>
      </c>
      <c r="D8" s="64">
        <f t="shared" si="0"/>
        <v>-5</v>
      </c>
      <c r="E8" s="64">
        <f t="shared" si="0"/>
        <v>3</v>
      </c>
      <c r="F8" s="64">
        <f t="shared" si="0"/>
        <v>-4</v>
      </c>
      <c r="G8" s="64">
        <f t="shared" si="0"/>
        <v>-1</v>
      </c>
      <c r="H8" s="64">
        <f t="shared" si="0"/>
        <v>2</v>
      </c>
      <c r="I8" s="64">
        <f t="shared" si="0"/>
        <v>-10</v>
      </c>
      <c r="J8" s="64">
        <f t="shared" si="0"/>
        <v>12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-1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21</v>
      </c>
      <c r="D11" s="11">
        <v>14</v>
      </c>
      <c r="E11" s="11">
        <v>22</v>
      </c>
      <c r="F11" s="11">
        <v>15</v>
      </c>
      <c r="G11" s="11">
        <v>18</v>
      </c>
      <c r="H11" s="11">
        <v>21</v>
      </c>
      <c r="I11" s="11">
        <v>9</v>
      </c>
      <c r="J11" s="11">
        <v>12</v>
      </c>
      <c r="K11" s="11">
        <v>5</v>
      </c>
      <c r="L11" s="11"/>
      <c r="M11" s="11"/>
      <c r="N11" s="11"/>
      <c r="P11" s="59">
        <f>SUM(C11:N11)</f>
        <v>137</v>
      </c>
    </row>
    <row r="12" spans="2:16" x14ac:dyDescent="0.45">
      <c r="B12" s="9" t="s">
        <v>16</v>
      </c>
      <c r="C12" s="12">
        <v>1</v>
      </c>
      <c r="D12" s="12">
        <v>6</v>
      </c>
      <c r="E12" s="12">
        <v>1</v>
      </c>
      <c r="F12" s="12">
        <v>4</v>
      </c>
      <c r="G12" s="12">
        <v>1</v>
      </c>
      <c r="H12" s="12">
        <v>1</v>
      </c>
      <c r="I12" s="12">
        <v>11</v>
      </c>
      <c r="J12" s="12">
        <v>0</v>
      </c>
      <c r="K12" s="12"/>
      <c r="L12" s="12"/>
      <c r="M12" s="12"/>
      <c r="N12" s="12"/>
      <c r="P12" s="59">
        <f>SUM(C12:N12)</f>
        <v>25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>
        <v>10</v>
      </c>
      <c r="K13" s="12"/>
      <c r="L13" s="12"/>
      <c r="M13" s="12"/>
      <c r="N13" s="12"/>
      <c r="P13" s="59">
        <f>SUM(C13:N13)</f>
        <v>10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8232.6</v>
      </c>
      <c r="D17" s="10">
        <f>D11*Params!$C$5*(1-Params!$C$3)-Params!$C$4</f>
        <v>5463.4000000000005</v>
      </c>
      <c r="E17" s="10">
        <f>E11*Params!$C$5*(1-Params!$C$3)-Params!$C$4</f>
        <v>8628.2000000000007</v>
      </c>
      <c r="F17" s="10">
        <f>F11*Params!$C$5*(1-Params!$C$3)-Params!$C$4</f>
        <v>5859</v>
      </c>
      <c r="G17" s="10">
        <f>G11*Params!$C$5*(1-Params!$C$3)-Params!$C$4</f>
        <v>7045.8</v>
      </c>
      <c r="H17" s="10">
        <f>H11*Params!$C$5*(1-Params!$C$3)-Params!$C$4</f>
        <v>8232.6</v>
      </c>
      <c r="I17" s="10">
        <f>I11*Params!$C$5*(1-Params!$C$3)-Params!$C$4</f>
        <v>3485.4</v>
      </c>
      <c r="J17" s="10">
        <f>J11*Params!$C$5*(1-Params!$C$3)-Params!$C$4</f>
        <v>4672.2</v>
      </c>
      <c r="K17" s="10">
        <f>K11*Params!$C$5*(1-Params!$C$3)-Params!$C$4</f>
        <v>1903</v>
      </c>
      <c r="L17" s="10"/>
      <c r="M17" s="10"/>
      <c r="N17" s="10"/>
      <c r="O17" s="4"/>
      <c r="P17" s="41">
        <f>SUM(C17:N17)</f>
        <v>53522.2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8232.6</v>
      </c>
      <c r="D19" s="28">
        <f t="shared" si="1"/>
        <v>5463.4000000000005</v>
      </c>
      <c r="E19" s="28">
        <f t="shared" si="1"/>
        <v>8628.2000000000007</v>
      </c>
      <c r="F19" s="28">
        <f t="shared" si="1"/>
        <v>5859</v>
      </c>
      <c r="G19" s="28">
        <f t="shared" si="1"/>
        <v>7045.8</v>
      </c>
      <c r="H19" s="28">
        <f t="shared" si="1"/>
        <v>8232.6</v>
      </c>
      <c r="I19" s="28">
        <f t="shared" si="1"/>
        <v>3485.4</v>
      </c>
      <c r="J19" s="28">
        <f t="shared" si="1"/>
        <v>4672.2</v>
      </c>
      <c r="K19" s="28">
        <f t="shared" si="1"/>
        <v>1903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53522.2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4520.1400000000003</v>
      </c>
      <c r="D22" s="10">
        <v>4520.1400000000003</v>
      </c>
      <c r="E22" s="10">
        <v>4520.1400000000003</v>
      </c>
      <c r="F22" s="10">
        <v>4520.1400000000003</v>
      </c>
      <c r="G22" s="10">
        <v>4520.1400000000003</v>
      </c>
      <c r="H22" s="10">
        <v>4520.1400000000003</v>
      </c>
      <c r="I22" s="10">
        <v>4520.1400000000003</v>
      </c>
      <c r="J22" s="10">
        <v>115.15</v>
      </c>
      <c r="K22" s="10">
        <v>739.12</v>
      </c>
      <c r="L22" s="10"/>
      <c r="M22" s="10"/>
      <c r="N22" s="10"/>
      <c r="O22" s="4"/>
      <c r="P22" s="43">
        <f>SUM(C22:N22)</f>
        <v>32495.25</v>
      </c>
    </row>
    <row r="23" spans="2:16" x14ac:dyDescent="0.45">
      <c r="B23" s="9" t="s">
        <v>8</v>
      </c>
      <c r="C23" s="10">
        <f>944.94+1584.57</f>
        <v>2529.5100000000002</v>
      </c>
      <c r="D23" s="10">
        <f>944.94+1587.21</f>
        <v>2532.15</v>
      </c>
      <c r="E23" s="10">
        <f>944.94+1600.35</f>
        <v>2545.29</v>
      </c>
      <c r="F23" s="10">
        <f>944.94+1587.21</f>
        <v>2532.15</v>
      </c>
      <c r="G23" s="10">
        <f>944.94+1597.38</f>
        <v>2542.3200000000002</v>
      </c>
      <c r="H23" s="10">
        <f>944.94+1588.35</f>
        <v>2533.29</v>
      </c>
      <c r="I23" s="10">
        <f>944.94+1588.35</f>
        <v>2533.29</v>
      </c>
      <c r="J23" s="10">
        <f>73.36+120.33</f>
        <v>193.69</v>
      </c>
      <c r="K23" s="10">
        <f>82.02+106.38</f>
        <v>188.39999999999998</v>
      </c>
      <c r="L23" s="10"/>
      <c r="M23" s="10"/>
      <c r="N23" s="10"/>
      <c r="O23" s="4"/>
      <c r="P23" s="43">
        <f>SUM(C23:N23)</f>
        <v>18130.09</v>
      </c>
    </row>
    <row r="24" spans="2:16" x14ac:dyDescent="0.45">
      <c r="B24" s="55" t="s">
        <v>40</v>
      </c>
      <c r="C24" s="56">
        <v>457.84</v>
      </c>
      <c r="D24" s="56">
        <v>338.56</v>
      </c>
      <c r="E24" s="56">
        <v>474.88</v>
      </c>
      <c r="F24" s="56">
        <v>369.28</v>
      </c>
      <c r="G24" s="56">
        <v>423.13600000000002</v>
      </c>
      <c r="H24" s="56">
        <v>476.99200000000002</v>
      </c>
      <c r="I24" s="56">
        <v>261.56799999999998</v>
      </c>
      <c r="J24" s="56">
        <v>0</v>
      </c>
      <c r="K24" s="56">
        <v>97.95</v>
      </c>
      <c r="L24" s="56"/>
      <c r="M24" s="56"/>
      <c r="N24" s="56"/>
      <c r="O24" s="4"/>
      <c r="P24" s="43">
        <f>SUM(C24:N24)</f>
        <v>2900.2060000000001</v>
      </c>
    </row>
    <row r="25" spans="2:16" x14ac:dyDescent="0.45">
      <c r="B25" s="8" t="s">
        <v>3</v>
      </c>
      <c r="C25" s="44">
        <f t="shared" ref="C25:N25" si="2">SUM(C22:C24)</f>
        <v>7507.4900000000007</v>
      </c>
      <c r="D25" s="44">
        <f t="shared" si="2"/>
        <v>7390.8500000000013</v>
      </c>
      <c r="E25" s="44">
        <f t="shared" si="2"/>
        <v>7540.31</v>
      </c>
      <c r="F25" s="44">
        <f t="shared" si="2"/>
        <v>7421.5700000000006</v>
      </c>
      <c r="G25" s="44">
        <f t="shared" si="2"/>
        <v>7485.5960000000014</v>
      </c>
      <c r="H25" s="44">
        <f t="shared" si="2"/>
        <v>7530.4220000000005</v>
      </c>
      <c r="I25" s="44">
        <f t="shared" si="2"/>
        <v>7314.9980000000005</v>
      </c>
      <c r="J25" s="44">
        <f t="shared" si="2"/>
        <v>308.84000000000003</v>
      </c>
      <c r="K25" s="44">
        <f t="shared" si="2"/>
        <v>1025.47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61">
        <f>SUM(C25:N25)</f>
        <v>53525.546000000002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725.10999999999967</v>
      </c>
      <c r="D27" s="47">
        <f t="shared" si="3"/>
        <v>-1927.4500000000007</v>
      </c>
      <c r="E27" s="47">
        <f t="shared" si="3"/>
        <v>1087.8900000000003</v>
      </c>
      <c r="F27" s="47">
        <f t="shared" si="3"/>
        <v>-1562.5700000000006</v>
      </c>
      <c r="G27" s="47">
        <f t="shared" si="3"/>
        <v>-439.79600000000119</v>
      </c>
      <c r="H27" s="47">
        <f t="shared" si="3"/>
        <v>702.17799999999988</v>
      </c>
      <c r="I27" s="47">
        <f t="shared" si="3"/>
        <v>-3829.5980000000004</v>
      </c>
      <c r="J27" s="47">
        <f t="shared" si="3"/>
        <v>4363.3599999999997</v>
      </c>
      <c r="K27" s="47">
        <f t="shared" si="3"/>
        <v>877.53</v>
      </c>
      <c r="L27" s="47">
        <f t="shared" si="3"/>
        <v>0</v>
      </c>
      <c r="M27" s="47">
        <f t="shared" si="3"/>
        <v>0</v>
      </c>
      <c r="N27" s="47">
        <f t="shared" si="3"/>
        <v>0</v>
      </c>
      <c r="P27" s="60">
        <f>SUM(C27:N27)</f>
        <v>-3.3460000000029595</v>
      </c>
    </row>
    <row r="29" spans="2:16" x14ac:dyDescent="0.45">
      <c r="B29" s="63" t="s">
        <v>37</v>
      </c>
      <c r="C29" s="54">
        <v>1008</v>
      </c>
      <c r="D29" s="54">
        <v>672</v>
      </c>
      <c r="E29" s="54">
        <v>1056</v>
      </c>
      <c r="F29" s="54">
        <v>720</v>
      </c>
      <c r="G29" s="54">
        <v>864</v>
      </c>
      <c r="H29" s="54">
        <v>1008</v>
      </c>
      <c r="I29" s="54">
        <v>432</v>
      </c>
      <c r="J29" s="54">
        <v>0</v>
      </c>
      <c r="K29" s="54"/>
      <c r="L29" s="54"/>
      <c r="M29" s="54"/>
      <c r="N29" s="54"/>
      <c r="P29" s="62">
        <f>SUM(C29:N29)</f>
        <v>5760</v>
      </c>
    </row>
    <row r="30" spans="2:16" x14ac:dyDescent="0.45">
      <c r="B30" s="63" t="s">
        <v>38</v>
      </c>
      <c r="C30" s="54">
        <v>457.84</v>
      </c>
      <c r="D30" s="54">
        <v>338.56</v>
      </c>
      <c r="E30" s="54">
        <v>474.88</v>
      </c>
      <c r="F30" s="54">
        <v>369.28</v>
      </c>
      <c r="G30" s="54">
        <v>423.13600000000002</v>
      </c>
      <c r="H30" s="54">
        <v>476.99200000000002</v>
      </c>
      <c r="I30" s="54">
        <v>261.56799999999998</v>
      </c>
      <c r="J30" s="54">
        <v>0</v>
      </c>
      <c r="K30" s="54"/>
      <c r="L30" s="54"/>
      <c r="M30" s="54"/>
      <c r="N30" s="54"/>
      <c r="P30" s="62">
        <f>SUM(C30:N30)</f>
        <v>2802.2560000000003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5" sqref="C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430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D13" sqref="D1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('2023'!P27)</f>
        <v>-3.3460000000029595</v>
      </c>
    </row>
    <row r="4" spans="2:3" ht="16.899999999999999" customHeight="1" x14ac:dyDescent="0.45">
      <c r="B4" s="38" t="s">
        <v>39</v>
      </c>
      <c r="C4" s="40">
        <f>'2023'!P12</f>
        <v>25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2023-09-11T16:47:02Z</dcterms:modified>
</cp:coreProperties>
</file>