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Rami NEIFAR 30-11-2024\"/>
    </mc:Choice>
  </mc:AlternateContent>
  <bookViews>
    <workbookView xWindow="0" yWindow="0" windowWidth="21617" windowHeight="4414" activeTab="2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'2024'!$B$32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'2024'!$B$31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'2024'!$B$29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3" i="15" l="1"/>
  <c r="M17" i="15" l="1"/>
  <c r="M19" i="15" s="1"/>
  <c r="M27" i="15" l="1"/>
  <c r="D27" i="15"/>
  <c r="E27" i="15"/>
  <c r="F27" i="15"/>
  <c r="G27" i="15"/>
  <c r="H27" i="15"/>
  <c r="I27" i="15"/>
  <c r="J27" i="15"/>
  <c r="K27" i="15"/>
  <c r="L27" i="15"/>
  <c r="N27" i="15"/>
  <c r="C27" i="15"/>
  <c r="P32" i="15" l="1"/>
  <c r="P31" i="15"/>
  <c r="P25" i="15"/>
  <c r="P24" i="15"/>
  <c r="L23" i="15"/>
  <c r="K23" i="15"/>
  <c r="J23" i="15"/>
  <c r="I23" i="15"/>
  <c r="H23" i="15"/>
  <c r="G23" i="15"/>
  <c r="F23" i="15"/>
  <c r="E23" i="15"/>
  <c r="D23" i="15"/>
  <c r="C23" i="15"/>
  <c r="P23" i="15" s="1"/>
  <c r="P22" i="15"/>
  <c r="N19" i="15"/>
  <c r="N29" i="15" s="1"/>
  <c r="J19" i="15"/>
  <c r="G19" i="15"/>
  <c r="G29" i="15" s="1"/>
  <c r="P18" i="15"/>
  <c r="L17" i="15"/>
  <c r="L19" i="15" s="1"/>
  <c r="L29" i="15" s="1"/>
  <c r="K17" i="15"/>
  <c r="K19" i="15" s="1"/>
  <c r="J17" i="15"/>
  <c r="I17" i="15"/>
  <c r="I19" i="15" s="1"/>
  <c r="I29" i="15" s="1"/>
  <c r="H17" i="15"/>
  <c r="H19" i="15" s="1"/>
  <c r="G17" i="15"/>
  <c r="F17" i="15"/>
  <c r="F19" i="15" s="1"/>
  <c r="F29" i="15" s="1"/>
  <c r="E17" i="15"/>
  <c r="E19" i="15" s="1"/>
  <c r="E29" i="15" s="1"/>
  <c r="D17" i="15"/>
  <c r="D19" i="15" s="1"/>
  <c r="D2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L28" i="14"/>
  <c r="K28" i="14"/>
  <c r="I28" i="14"/>
  <c r="G28" i="14"/>
  <c r="D28" i="14"/>
  <c r="C28" i="14"/>
  <c r="M27" i="14"/>
  <c r="P27" i="14" s="1"/>
  <c r="P26" i="14"/>
  <c r="P25" i="14"/>
  <c r="N24" i="14"/>
  <c r="N28" i="14" s="1"/>
  <c r="M24" i="14"/>
  <c r="M28" i="14" s="1"/>
  <c r="L24" i="14"/>
  <c r="K24" i="14"/>
  <c r="J24" i="14"/>
  <c r="J28" i="14" s="1"/>
  <c r="I24" i="14"/>
  <c r="H24" i="14"/>
  <c r="H28" i="14" s="1"/>
  <c r="G24" i="14"/>
  <c r="F24" i="14"/>
  <c r="F28" i="14" s="1"/>
  <c r="E24" i="14"/>
  <c r="E28" i="14" s="1"/>
  <c r="D24" i="14"/>
  <c r="C24" i="14"/>
  <c r="P24" i="14" s="1"/>
  <c r="P23" i="14"/>
  <c r="N20" i="14"/>
  <c r="L20" i="14"/>
  <c r="L30" i="14" s="1"/>
  <c r="K20" i="14"/>
  <c r="K30" i="14" s="1"/>
  <c r="H20" i="14"/>
  <c r="H30" i="14" s="1"/>
  <c r="F20" i="14"/>
  <c r="F30" i="14" s="1"/>
  <c r="D20" i="14"/>
  <c r="D30" i="14" s="1"/>
  <c r="C20" i="14"/>
  <c r="C30" i="14" s="1"/>
  <c r="P19" i="14"/>
  <c r="P18" i="14"/>
  <c r="N17" i="14"/>
  <c r="M17" i="14"/>
  <c r="M20" i="14" s="1"/>
  <c r="L17" i="14"/>
  <c r="K17" i="14"/>
  <c r="J17" i="14"/>
  <c r="J20" i="14" s="1"/>
  <c r="I17" i="14"/>
  <c r="I20" i="14" s="1"/>
  <c r="I30" i="14" s="1"/>
  <c r="H17" i="14"/>
  <c r="G17" i="14"/>
  <c r="G20" i="14" s="1"/>
  <c r="G30" i="14" s="1"/>
  <c r="F17" i="14"/>
  <c r="E17" i="14"/>
  <c r="E20" i="14" s="1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D27" i="12"/>
  <c r="N25" i="12"/>
  <c r="M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N23" i="12"/>
  <c r="M23" i="12"/>
  <c r="L23" i="12"/>
  <c r="L25" i="12" s="1"/>
  <c r="P22" i="12"/>
  <c r="M19" i="12"/>
  <c r="M27" i="12" s="1"/>
  <c r="L19" i="12"/>
  <c r="L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P19" i="12" s="1"/>
  <c r="C19" i="12"/>
  <c r="C27" i="12" s="1"/>
  <c r="P18" i="12"/>
  <c r="P17" i="12"/>
  <c r="N17" i="12"/>
  <c r="N19" i="12" s="1"/>
  <c r="N27" i="12" s="1"/>
  <c r="M17" i="12"/>
  <c r="L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M29" i="15" l="1"/>
  <c r="P8" i="15"/>
  <c r="J30" i="14"/>
  <c r="P19" i="15"/>
  <c r="E30" i="14"/>
  <c r="H29" i="15"/>
  <c r="P28" i="14"/>
  <c r="M30" i="14"/>
  <c r="P30" i="14" s="1"/>
  <c r="N30" i="14"/>
  <c r="J29" i="15"/>
  <c r="P27" i="12"/>
  <c r="K29" i="15"/>
  <c r="P27" i="15"/>
  <c r="P17" i="15"/>
  <c r="P20" i="14"/>
  <c r="C29" i="15" l="1"/>
  <c r="P29" i="15" s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J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<sst xmlns="http://schemas.openxmlformats.org/spreadsheetml/2006/main" count="123" uniqueCount="50">
  <si>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</si>
  <si>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</si>
  <si>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</si>
  <si>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</si>
  <si>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</si>
  <si>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</si>
  <si>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</si>
  <si>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</si>
  <si>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</si>
  <si>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</si>
  <si>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</si>
  <si>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</si>
  <si>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</si>
  <si>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</si>
  <si>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</si>
  <si>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</si>
  <si>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</si>
  <si>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</si>
  <si>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</si>
  <si>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</si>
  <si>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</si>
  <si>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</si>
  <si>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</si>
  <si>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</si>
  <si>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</si>
  <si>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</si>
  <si>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</si>
  <si>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</si>
  <si>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</si>
  <si>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</si>
  <si>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</si>
  <si>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</si>
  <si>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</si>
  <si>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</si>
  <si>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</si>
  <si>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</si>
  <si>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</si>
  <si>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</si>
  <si>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</si>
  <si>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</si>
  <si>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</si>
  <si>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</si>
  <si>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</si>
  <si>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</si>
  <si>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</si>
  <si>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</si>
  <si>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</si>
  <si>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</si>
  <si>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</si>
  <si>
    <t>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</si>
</sst>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opLeftCell="B1" workbookViewId="0">
      <selection activeCell="L29" sqref="L29:N30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6" t="s">
        <v>9</v>
      </c>
    </row>
    <row r="2" spans="2:16" x14ac:dyDescent="0.4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opLeftCell="B5" workbookViewId="0">
      <selection activeCell="L21" sqref="L21"/>
    </sheetView>
  </sheetViews>
  <sheetFormatPr baseColWidth="10" defaultRowHeight="14.6" x14ac:dyDescent="0.4"/>
  <cols>
    <col min="1" max="1" width="3" customWidth="1"/>
    <col min="2" max="2" width="28" customWidth="1"/>
    <col min="14" max="14" width="18.765625" bestFit="1" customWidth="1"/>
    <col min="15" max="15" width="4" customWidth="1"/>
    <col min="16" max="16" width="11" style="48" customWidth="1"/>
  </cols>
  <sheetData>
    <row r="1" spans="2:16" x14ac:dyDescent="0.4">
      <c r="B1" s="66" t="s">
        <v>9</v>
      </c>
    </row>
    <row r="2" spans="2:16" x14ac:dyDescent="0.4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4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4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4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4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4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4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4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4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4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4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4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4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4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4">
      <c r="N35" s="54" t="s">
        <v>45</v>
      </c>
      <c r="P35" s="62">
        <f>P32*0.697</f>
        <v>1854.02</v>
      </c>
    </row>
    <row r="36" spans="2:16" x14ac:dyDescent="0.4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2"/>
  <sheetViews>
    <sheetView tabSelected="1" topLeftCell="A16" workbookViewId="0">
      <selection activeCell="C28" sqref="C28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6" t="s">
        <v>9</v>
      </c>
    </row>
    <row r="2" spans="2:16" x14ac:dyDescent="0.4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>
        <v>23</v>
      </c>
      <c r="M7" s="37">
        <v>19</v>
      </c>
      <c r="N7" s="37"/>
      <c r="O7" s="36"/>
      <c r="P7" s="58">
        <f>SUM(C7:N7)</f>
        <v>225</v>
      </c>
    </row>
    <row r="8" spans="2:16" x14ac:dyDescent="0.4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4</v>
      </c>
      <c r="M8" s="64">
        <f t="shared" si="0"/>
        <v>0</v>
      </c>
      <c r="N8" s="64">
        <f t="shared" si="0"/>
        <v>0</v>
      </c>
      <c r="O8" s="36"/>
      <c r="P8" s="58">
        <f>SUM(C8:N8)</f>
        <v>16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>
        <v>23</v>
      </c>
      <c r="M11" s="11">
        <v>19</v>
      </c>
      <c r="N11" s="11"/>
      <c r="P11" s="59">
        <f>SUM(C11:N11)</f>
        <v>225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>
        <v>10</v>
      </c>
      <c r="M12" s="12"/>
      <c r="N12" s="12"/>
      <c r="P12" s="59">
        <f>SUM(C12:N12)</f>
        <v>16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>
        <f>L11*Params!$C$6*(1-Params!$C$3)-Params!$C$4</f>
        <v>10505</v>
      </c>
      <c r="M17" s="10">
        <f>M11*Params!$C$6*(1-Params!$C$3)-Params!$C$4</f>
        <v>8665</v>
      </c>
      <c r="N17" s="10"/>
      <c r="O17" s="4"/>
      <c r="P17" s="41">
        <f>SUM(C17:N17)</f>
        <v>102675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2750</v>
      </c>
      <c r="K18" s="10"/>
      <c r="L18" s="10"/>
      <c r="M18" s="10"/>
      <c r="N18" s="10"/>
      <c r="O18" s="4"/>
      <c r="P18" s="41">
        <f>SUM(C18:N18)</f>
        <v>2750</v>
      </c>
    </row>
    <row r="19" spans="2:16" x14ac:dyDescent="0.4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9585</v>
      </c>
      <c r="G19" s="28">
        <f t="shared" si="1"/>
        <v>8665</v>
      </c>
      <c r="H19" s="28">
        <f t="shared" si="1"/>
        <v>9125</v>
      </c>
      <c r="I19" s="28">
        <f t="shared" si="1"/>
        <v>8205</v>
      </c>
      <c r="J19" s="28">
        <f t="shared" si="1"/>
        <v>11875</v>
      </c>
      <c r="K19" s="28">
        <f t="shared" si="1"/>
        <v>9585</v>
      </c>
      <c r="L19" s="28">
        <f t="shared" si="1"/>
        <v>10505</v>
      </c>
      <c r="M19" s="28">
        <f t="shared" si="1"/>
        <v>8665</v>
      </c>
      <c r="N19" s="28">
        <f t="shared" si="1"/>
        <v>0</v>
      </c>
      <c r="O19" s="5"/>
      <c r="P19" s="42">
        <f>SUM(C19:O19)</f>
        <v>105425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>
        <v>5165.58</v>
      </c>
      <c r="D22" s="10">
        <v>5165.58</v>
      </c>
      <c r="E22" s="10">
        <v>5165.58</v>
      </c>
      <c r="F22" s="10">
        <v>5165.58</v>
      </c>
      <c r="G22" s="10">
        <v>5165.58</v>
      </c>
      <c r="H22" s="10">
        <v>5165.58</v>
      </c>
      <c r="I22" s="10">
        <v>4165.58</v>
      </c>
      <c r="J22" s="10">
        <v>5165.58</v>
      </c>
      <c r="K22" s="10">
        <v>5165.58</v>
      </c>
      <c r="L22" s="10">
        <v>5165.58</v>
      </c>
      <c r="M22" s="10">
        <v>7157.44</v>
      </c>
      <c r="N22" s="10"/>
      <c r="O22" s="4"/>
      <c r="P22" s="43">
        <f>SUM(C22:N22)</f>
        <v>57813.240000000013</v>
      </c>
    </row>
    <row r="23" spans="2:16" x14ac:dyDescent="0.4">
      <c r="B23" s="9" t="s">
        <v>8</v>
      </c>
      <c r="C23" s="10">
        <f>1099.12+2006.83</f>
        <v>3105.95</v>
      </c>
      <c r="D23" s="10">
        <f>1099.12+2006.83</f>
        <v>3105.95</v>
      </c>
      <c r="E23" s="10">
        <f>1099.12+2006.83</f>
        <v>3105.95</v>
      </c>
      <c r="F23" s="10">
        <f>1099.12+2006.83</f>
        <v>3105.95</v>
      </c>
      <c r="G23" s="10">
        <f>1099.12+2028.26</f>
        <v>3127.38</v>
      </c>
      <c r="H23" s="10">
        <f>1099.12+2028.26</f>
        <v>3127.38</v>
      </c>
      <c r="I23" s="10">
        <f>1099.12+2030.65</f>
        <v>3129.77</v>
      </c>
      <c r="J23" s="10">
        <f>1099.12+2032.72</f>
        <v>3131.84</v>
      </c>
      <c r="K23" s="10">
        <f>1099.12+2031.07</f>
        <v>3130.1899999999996</v>
      </c>
      <c r="L23" s="10">
        <f>1099.12+2030.65</f>
        <v>3129.77</v>
      </c>
      <c r="M23" s="10">
        <f>1815+3390.08</f>
        <v>5205.08</v>
      </c>
      <c r="N23" s="10"/>
      <c r="O23" s="4"/>
      <c r="P23" s="43">
        <f>SUM(C23:N23)</f>
        <v>36405.21</v>
      </c>
    </row>
    <row r="24" spans="2:16" x14ac:dyDescent="0.4">
      <c r="B24" s="55" t="s">
        <v>40</v>
      </c>
      <c r="C24" s="56">
        <v>167.28</v>
      </c>
      <c r="D24" s="56">
        <v>167.28</v>
      </c>
      <c r="E24" s="56">
        <v>139.4</v>
      </c>
      <c r="F24" s="56">
        <v>139.4</v>
      </c>
      <c r="G24" s="56">
        <v>153.34</v>
      </c>
      <c r="H24" s="56">
        <v>153.34</v>
      </c>
      <c r="I24" s="56">
        <v>139.4</v>
      </c>
      <c r="J24" s="56">
        <v>167.28</v>
      </c>
      <c r="K24" s="56">
        <v>153.34</v>
      </c>
      <c r="L24" s="56">
        <v>167.28</v>
      </c>
      <c r="M24" s="56">
        <v>139.4</v>
      </c>
      <c r="N24" s="56"/>
      <c r="O24" s="4"/>
      <c r="P24" s="43">
        <f>SUM(C24:N24)</f>
        <v>1686.74</v>
      </c>
    </row>
    <row r="25" spans="2:16" x14ac:dyDescent="0.4">
      <c r="B25" s="9" t="s">
        <v>48</v>
      </c>
      <c r="C25" s="10"/>
      <c r="D25" s="10"/>
      <c r="E25" s="10"/>
      <c r="F25" s="10">
        <v>66.64</v>
      </c>
      <c r="G25" s="10">
        <v>3485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3551.64</v>
      </c>
    </row>
    <row r="26" spans="2:16" x14ac:dyDescent="0.4">
      <c r="B26" s="55" t="s">
        <v>49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>
        <v>5000</v>
      </c>
      <c r="N26" s="56"/>
      <c r="O26" s="4"/>
      <c r="P26" s="43"/>
    </row>
    <row r="27" spans="2:16" x14ac:dyDescent="0.4">
      <c r="B27" s="8" t="s">
        <v>3</v>
      </c>
      <c r="C27" s="44">
        <f>SUM(C22:C26)</f>
        <v>8438.81</v>
      </c>
      <c r="D27" s="44">
        <f t="shared" ref="D27:N27" si="2">SUM(D22:D26)</f>
        <v>8438.81</v>
      </c>
      <c r="E27" s="44">
        <f t="shared" si="2"/>
        <v>8410.9299999999985</v>
      </c>
      <c r="F27" s="44">
        <f t="shared" si="2"/>
        <v>8477.5699999999979</v>
      </c>
      <c r="G27" s="44">
        <f t="shared" si="2"/>
        <v>11931.3</v>
      </c>
      <c r="H27" s="44">
        <f t="shared" si="2"/>
        <v>8446.2999999999993</v>
      </c>
      <c r="I27" s="44">
        <f t="shared" si="2"/>
        <v>7434.75</v>
      </c>
      <c r="J27" s="44">
        <f t="shared" si="2"/>
        <v>8464.7000000000007</v>
      </c>
      <c r="K27" s="44">
        <f t="shared" si="2"/>
        <v>8449.11</v>
      </c>
      <c r="L27" s="44">
        <f t="shared" si="2"/>
        <v>8462.630000000001</v>
      </c>
      <c r="M27" s="44">
        <f t="shared" si="2"/>
        <v>17501.919999999998</v>
      </c>
      <c r="N27" s="44">
        <f t="shared" si="2"/>
        <v>0</v>
      </c>
      <c r="O27" s="4"/>
      <c r="P27" s="61">
        <f>SUM(C27:N27)</f>
        <v>104456.83</v>
      </c>
    </row>
    <row r="28" spans="2:16" x14ac:dyDescent="0.4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">
      <c r="B29" s="46" t="s">
        <v>36</v>
      </c>
      <c r="C29" s="47">
        <f t="shared" ref="C29:N29" si="3">C19-C27</f>
        <v>1606.1900000000005</v>
      </c>
      <c r="D29" s="47">
        <f t="shared" si="3"/>
        <v>1146.1900000000005</v>
      </c>
      <c r="E29" s="47">
        <f t="shared" si="3"/>
        <v>1174.0700000000015</v>
      </c>
      <c r="F29" s="47">
        <f t="shared" si="3"/>
        <v>1107.4300000000021</v>
      </c>
      <c r="G29" s="47">
        <f t="shared" si="3"/>
        <v>-3266.2999999999993</v>
      </c>
      <c r="H29" s="47">
        <f t="shared" si="3"/>
        <v>678.70000000000073</v>
      </c>
      <c r="I29" s="47">
        <f t="shared" si="3"/>
        <v>770.25</v>
      </c>
      <c r="J29" s="47">
        <f t="shared" si="3"/>
        <v>3410.2999999999993</v>
      </c>
      <c r="K29" s="47">
        <f t="shared" si="3"/>
        <v>1135.8899999999994</v>
      </c>
      <c r="L29" s="47">
        <f t="shared" si="3"/>
        <v>2042.369999999999</v>
      </c>
      <c r="M29" s="47">
        <f t="shared" si="3"/>
        <v>-8836.9199999999983</v>
      </c>
      <c r="N29" s="47">
        <f t="shared" si="3"/>
        <v>0</v>
      </c>
      <c r="P29" s="60">
        <f>SUM(C29:O29)</f>
        <v>968.17000000000553</v>
      </c>
    </row>
    <row r="31" spans="2:16" x14ac:dyDescent="0.4">
      <c r="B31" s="63" t="s">
        <v>37</v>
      </c>
      <c r="C31" s="54">
        <v>240</v>
      </c>
      <c r="D31" s="54">
        <v>240</v>
      </c>
      <c r="E31" s="54">
        <v>200</v>
      </c>
      <c r="F31" s="54">
        <v>200</v>
      </c>
      <c r="G31" s="54">
        <v>220</v>
      </c>
      <c r="H31" s="54">
        <v>220</v>
      </c>
      <c r="I31" s="54">
        <v>200</v>
      </c>
      <c r="J31" s="54">
        <v>240</v>
      </c>
      <c r="K31" s="54">
        <v>220</v>
      </c>
      <c r="L31" s="54">
        <v>240</v>
      </c>
      <c r="M31" s="54"/>
      <c r="N31" s="54"/>
      <c r="P31" s="62">
        <f>SUM(C31:N31)</f>
        <v>2220</v>
      </c>
    </row>
    <row r="32" spans="2:16" x14ac:dyDescent="0.4">
      <c r="B32" s="63" t="s">
        <v>38</v>
      </c>
      <c r="C32" s="54">
        <v>167.28</v>
      </c>
      <c r="D32" s="54">
        <v>167.28</v>
      </c>
      <c r="E32" s="54">
        <v>139.4</v>
      </c>
      <c r="F32" s="54">
        <v>139.4</v>
      </c>
      <c r="G32" s="54">
        <v>153.34</v>
      </c>
      <c r="H32" s="54">
        <v>153.34</v>
      </c>
      <c r="I32" s="54">
        <v>139.4</v>
      </c>
      <c r="J32" s="54">
        <v>167.28</v>
      </c>
      <c r="K32" s="54">
        <v>153.34</v>
      </c>
      <c r="L32" s="54">
        <v>167.28</v>
      </c>
      <c r="M32" s="54"/>
      <c r="N32" s="54"/>
      <c r="P32" s="62">
        <f>SUM(C32:N32)</f>
        <v>1547.34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8" t="s">
        <v>23</v>
      </c>
      <c r="C2" s="69"/>
    </row>
    <row r="3" spans="2:3" ht="30" customHeight="1" x14ac:dyDescent="0.4">
      <c r="B3" s="33" t="s">
        <v>12</v>
      </c>
      <c r="C3" s="34">
        <v>0.08</v>
      </c>
    </row>
    <row r="4" spans="2:3" ht="30" customHeight="1" x14ac:dyDescent="0.4">
      <c r="B4" s="33" t="s">
        <v>13</v>
      </c>
      <c r="C4" s="33">
        <v>75</v>
      </c>
    </row>
    <row r="5" spans="2:3" ht="30" customHeight="1" x14ac:dyDescent="0.4">
      <c r="B5" s="33" t="s">
        <v>42</v>
      </c>
      <c r="C5" s="33">
        <v>490</v>
      </c>
    </row>
    <row r="6" spans="2:3" ht="30" customHeight="1" x14ac:dyDescent="0.4">
      <c r="B6" s="65" t="s">
        <v>47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70" t="s">
        <v>33</v>
      </c>
      <c r="C2" s="70"/>
    </row>
    <row r="3" spans="2:3" ht="16.95" customHeight="1" x14ac:dyDescent="0.4">
      <c r="B3" s="38" t="s">
        <v>34</v>
      </c>
      <c r="C3" s="39">
        <f>SUM('2022'!P27,'2023'!P30,'2024'!P29)</f>
        <v>-3.6599999999834836</v>
      </c>
    </row>
    <row r="4" spans="2:3" ht="16.95" customHeight="1" x14ac:dyDescent="0.4">
      <c r="B4" s="38" t="s">
        <v>39</v>
      </c>
      <c r="C4" s="40">
        <f>'2022'!P12+'2023'!P12+'2024'!P12</f>
        <v>40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2024-12-03T18:53:55Z</dcterms:modified>
</cp:coreProperties>
</file>