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Mohamed BOUBAKER - 17-12-2024 (ok)\suivi\"/>
    </mc:Choice>
  </mc:AlternateContent>
  <bookViews>
    <workbookView xWindow="0" yWindow="0" windowWidth="18497" windowHeight="3857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'2024'!$B$27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8" i="15" l="1"/>
  <c r="M23" i="15" l="1"/>
  <c r="N23" i="15" l="1"/>
  <c r="N17" i="15" l="1"/>
  <c r="M17" i="15" l="1"/>
  <c r="N25" i="15" l="1"/>
  <c r="M25" i="15"/>
  <c r="E25" i="15"/>
  <c r="P24" i="15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D23" i="15"/>
  <c r="D25" i="15" s="1"/>
  <c r="C23" i="15"/>
  <c r="C25" i="15" s="1"/>
  <c r="P22" i="15"/>
  <c r="N19" i="15"/>
  <c r="M19" i="15"/>
  <c r="P18" i="15"/>
  <c r="L17" i="15"/>
  <c r="L19" i="15" s="1"/>
  <c r="L27" i="15" s="1"/>
  <c r="K17" i="15"/>
  <c r="K19" i="15" s="1"/>
  <c r="J17" i="15"/>
  <c r="J19" i="15" s="1"/>
  <c r="I17" i="15"/>
  <c r="I19" i="15" s="1"/>
  <c r="H17" i="15"/>
  <c r="H19" i="15" s="1"/>
  <c r="H27" i="15" s="1"/>
  <c r="G17" i="15"/>
  <c r="G19" i="15" s="1"/>
  <c r="G27" i="15" s="1"/>
  <c r="F17" i="15"/>
  <c r="F19" i="15" s="1"/>
  <c r="E17" i="15"/>
  <c r="E19" i="15" s="1"/>
  <c r="E27" i="15" s="1"/>
  <c r="D17" i="15"/>
  <c r="D19" i="15" s="1"/>
  <c r="D27" i="15" s="1"/>
  <c r="C17" i="15"/>
  <c r="C19" i="15" s="1"/>
  <c r="P14" i="15"/>
  <c r="P13" i="15"/>
  <c r="P12" i="15"/>
  <c r="C4" i="13" s="1"/>
  <c r="P11" i="15"/>
  <c r="N8" i="15"/>
  <c r="L8" i="15"/>
  <c r="K8" i="15"/>
  <c r="J8" i="15"/>
  <c r="I8" i="15"/>
  <c r="H8" i="15"/>
  <c r="G8" i="15"/>
  <c r="F8" i="15"/>
  <c r="E8" i="15"/>
  <c r="D8" i="15"/>
  <c r="C8" i="15"/>
  <c r="P7" i="15"/>
  <c r="P6" i="15"/>
  <c r="N27" i="15" l="1"/>
  <c r="P8" i="15"/>
  <c r="M27" i="15"/>
  <c r="P25" i="15"/>
  <c r="J27" i="15"/>
  <c r="P19" i="15"/>
  <c r="C27" i="15"/>
  <c r="K27" i="15"/>
  <c r="I27" i="15"/>
  <c r="F27" i="15"/>
  <c r="P17" i="15"/>
  <c r="P23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<sst xmlns="http://schemas.openxmlformats.org/spreadsheetml/2006/main" count="41" uniqueCount="40">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</sst>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4" fillId="4" borderId="11" xfId="0" applyNumberFormat="1" applyFont="1" applyFill="1" applyBorder="1"/>
    <xf numFmtId="0" fontId="0" fillId="0" borderId="11" xfId="0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H1" zoomScale="130" zoomScaleNormal="130" workbookViewId="0">
      <selection activeCell="M6" sqref="M6:M13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2" t="s">
        <v>9</v>
      </c>
    </row>
    <row r="2" spans="2:16" x14ac:dyDescent="0.4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13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8</v>
      </c>
      <c r="O6" s="31"/>
      <c r="P6" s="52">
        <f>SUM(C6:N6)</f>
        <v>207</v>
      </c>
    </row>
    <row r="7" spans="2:16" x14ac:dyDescent="0.4">
      <c r="B7" s="8" t="s">
        <v>20</v>
      </c>
      <c r="C7" s="33">
        <v>13</v>
      </c>
      <c r="D7" s="33">
        <v>21</v>
      </c>
      <c r="E7" s="33">
        <v>21</v>
      </c>
      <c r="F7" s="33">
        <v>16</v>
      </c>
      <c r="G7" s="33">
        <v>19</v>
      </c>
      <c r="H7" s="33">
        <v>15</v>
      </c>
      <c r="I7" s="33">
        <v>18</v>
      </c>
      <c r="J7" s="33">
        <v>21</v>
      </c>
      <c r="K7" s="33">
        <v>21</v>
      </c>
      <c r="L7" s="33">
        <v>23</v>
      </c>
      <c r="M7" s="33">
        <v>14</v>
      </c>
      <c r="N7" s="33">
        <v>5</v>
      </c>
      <c r="O7" s="31"/>
      <c r="P7" s="52">
        <f>SUM(C7:N7)</f>
        <v>207</v>
      </c>
    </row>
    <row r="8" spans="2:16" x14ac:dyDescent="0.4">
      <c r="B8" s="16" t="s">
        <v>21</v>
      </c>
      <c r="C8" s="32">
        <f t="shared" ref="C8:N8" si="0">C7-C6</f>
        <v>0</v>
      </c>
      <c r="D8" s="32">
        <f t="shared" si="0"/>
        <v>2</v>
      </c>
      <c r="E8" s="32">
        <f t="shared" si="0"/>
        <v>2</v>
      </c>
      <c r="F8" s="32">
        <f t="shared" si="0"/>
        <v>-3</v>
      </c>
      <c r="G8" s="32">
        <f t="shared" si="0"/>
        <v>0</v>
      </c>
      <c r="H8" s="32">
        <f t="shared" si="0"/>
        <v>-4</v>
      </c>
      <c r="I8" s="32">
        <f t="shared" si="0"/>
        <v>3</v>
      </c>
      <c r="J8" s="32">
        <f t="shared" si="0"/>
        <v>2</v>
      </c>
      <c r="K8" s="32">
        <f t="shared" si="0"/>
        <v>2</v>
      </c>
      <c r="L8" s="32">
        <f t="shared" si="0"/>
        <v>4</v>
      </c>
      <c r="M8" s="32">
        <f t="shared" si="0"/>
        <v>-5</v>
      </c>
      <c r="N8" s="32">
        <f t="shared" si="0"/>
        <v>-3</v>
      </c>
      <c r="O8" s="31"/>
      <c r="P8" s="52">
        <f>SUM(C8:N8)</f>
        <v>0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13</v>
      </c>
      <c r="D11" s="10">
        <v>21</v>
      </c>
      <c r="E11" s="10">
        <v>21</v>
      </c>
      <c r="F11" s="10">
        <v>16</v>
      </c>
      <c r="G11" s="10">
        <v>19</v>
      </c>
      <c r="H11" s="10">
        <v>15</v>
      </c>
      <c r="I11" s="10">
        <v>18</v>
      </c>
      <c r="J11" s="10">
        <v>21</v>
      </c>
      <c r="K11" s="10">
        <v>21</v>
      </c>
      <c r="L11" s="10">
        <v>23</v>
      </c>
      <c r="M11" s="10">
        <v>14</v>
      </c>
      <c r="N11" s="10">
        <v>8</v>
      </c>
      <c r="P11" s="53">
        <f>SUM(C11:N11)</f>
        <v>210</v>
      </c>
    </row>
    <row r="12" spans="2:16" x14ac:dyDescent="0.4">
      <c r="B12" s="8" t="s">
        <v>15</v>
      </c>
      <c r="C12" s="11"/>
      <c r="D12" s="11"/>
      <c r="E12" s="11"/>
      <c r="F12" s="11">
        <v>5</v>
      </c>
      <c r="G12" s="11"/>
      <c r="H12" s="11">
        <v>5</v>
      </c>
      <c r="I12" s="11">
        <v>5</v>
      </c>
      <c r="J12" s="11"/>
      <c r="K12" s="11"/>
      <c r="L12" s="11"/>
      <c r="M12" s="11">
        <v>3</v>
      </c>
      <c r="N12" s="11"/>
      <c r="P12" s="53">
        <f>SUM(C12:N12)</f>
        <v>18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/>
      <c r="P13" s="53">
        <f>SUM(C13:N13)</f>
        <v>2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8798.4</v>
      </c>
      <c r="D17" s="9">
        <f>D11*Params!$C$5*(1-Params!$C$3)-Params!$C$4</f>
        <v>14212.8</v>
      </c>
      <c r="E17" s="9">
        <f>E11*Params!$C$5*(1-Params!$C$3)-Params!$C$4</f>
        <v>14212.8</v>
      </c>
      <c r="F17" s="9">
        <f>F11*Params!$C$5*(1-Params!$C$3)-Params!$C$4</f>
        <v>10828.8</v>
      </c>
      <c r="G17" s="9">
        <f>G11*Params!$C$5*(1-Params!$C$3)-Params!$C$4</f>
        <v>12859.199999999999</v>
      </c>
      <c r="H17" s="9">
        <f>H11*Params!$C$5*(1-Params!$C$3)-Params!$C$4</f>
        <v>10152</v>
      </c>
      <c r="I17" s="9">
        <f>I11*Params!$C$5*(1-Params!$C$3)-Params!$C$4</f>
        <v>12182.4</v>
      </c>
      <c r="J17" s="9">
        <f>J11*Params!$C$5*(1-Params!$C$3)-Params!$C$4</f>
        <v>14212.8</v>
      </c>
      <c r="K17" s="9">
        <f>K11*Params!$C$5*(1-Params!$C$3)-Params!$C$4</f>
        <v>14212.8</v>
      </c>
      <c r="L17" s="9">
        <f>L11*Params!$C$5*(1-Params!$C$3)-Params!$C$4</f>
        <v>15566.4</v>
      </c>
      <c r="M17" s="9">
        <f>M11*Params!$C$5*(1-Params!$C$3)-Params!$C$4</f>
        <v>9475.1999999999989</v>
      </c>
      <c r="N17" s="9">
        <f>N11*Params!$C$5*(1-Params!$C$3)-Params!$C$4</f>
        <v>5414.4</v>
      </c>
      <c r="O17" s="4"/>
      <c r="P17" s="37">
        <f>SUM(C17:N17)</f>
        <v>142128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8798.4</v>
      </c>
      <c r="D19" s="25">
        <f t="shared" si="1"/>
        <v>14212.8</v>
      </c>
      <c r="E19" s="25">
        <f t="shared" si="1"/>
        <v>14212.8</v>
      </c>
      <c r="F19" s="25">
        <f t="shared" si="1"/>
        <v>10828.8</v>
      </c>
      <c r="G19" s="25">
        <f t="shared" si="1"/>
        <v>12859.199999999999</v>
      </c>
      <c r="H19" s="25">
        <f t="shared" si="1"/>
        <v>10152</v>
      </c>
      <c r="I19" s="25">
        <f t="shared" si="1"/>
        <v>12182.4</v>
      </c>
      <c r="J19" s="25">
        <f t="shared" si="1"/>
        <v>14212.8</v>
      </c>
      <c r="K19" s="25">
        <f t="shared" si="1"/>
        <v>14212.8</v>
      </c>
      <c r="L19" s="25">
        <f t="shared" si="1"/>
        <v>15566.4</v>
      </c>
      <c r="M19" s="25">
        <f t="shared" si="1"/>
        <v>9475.1999999999989</v>
      </c>
      <c r="N19" s="25">
        <f t="shared" si="1"/>
        <v>5414.4</v>
      </c>
      <c r="O19" s="5"/>
      <c r="P19" s="38">
        <f>SUM(C19:O19)</f>
        <v>142128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4802.8100000000004</v>
      </c>
      <c r="D22" s="9">
        <v>7957.06</v>
      </c>
      <c r="E22" s="9">
        <v>7957.06</v>
      </c>
      <c r="F22" s="9">
        <v>7957.06</v>
      </c>
      <c r="G22" s="9">
        <v>7957.06</v>
      </c>
      <c r="H22" s="9">
        <v>7957.06</v>
      </c>
      <c r="I22" s="9">
        <v>7913.56</v>
      </c>
      <c r="J22" s="9">
        <v>7957.06</v>
      </c>
      <c r="K22" s="9">
        <v>7957.06</v>
      </c>
      <c r="L22" s="9">
        <v>7957.06</v>
      </c>
      <c r="M22" s="9">
        <v>6423.7</v>
      </c>
      <c r="N22" s="9">
        <v>4491.93</v>
      </c>
      <c r="O22" s="4"/>
      <c r="P22" s="39">
        <f>SUM(C22:N22)</f>
        <v>87288.479999999981</v>
      </c>
    </row>
    <row r="23" spans="2:16" x14ac:dyDescent="0.4">
      <c r="B23" s="8" t="s">
        <v>8</v>
      </c>
      <c r="C23" s="9">
        <f>946.73+1891.15</f>
        <v>2837.88</v>
      </c>
      <c r="D23" s="9">
        <f>1540.96+3107.55</f>
        <v>4648.51</v>
      </c>
      <c r="E23" s="9">
        <f>1540.96+3107.55</f>
        <v>4648.51</v>
      </c>
      <c r="F23" s="9">
        <f>1540.96+3107.55</f>
        <v>4648.51</v>
      </c>
      <c r="G23" s="9">
        <f>1540.96+3154.75</f>
        <v>4695.71</v>
      </c>
      <c r="H23" s="9">
        <f>1540.96+3141.61</f>
        <v>4682.57</v>
      </c>
      <c r="I23" s="9">
        <f>1535.98+3141.79</f>
        <v>4677.7700000000004</v>
      </c>
      <c r="J23" s="9">
        <f>1540.96+3158.53</f>
        <v>4699.49</v>
      </c>
      <c r="K23" s="9">
        <f>1540.96+3145.39</f>
        <v>4686.3500000000004</v>
      </c>
      <c r="L23" s="9">
        <f>1540.96+3145.39</f>
        <v>4686.3500000000004</v>
      </c>
      <c r="M23" s="9">
        <f>1272.37+2612.37</f>
        <v>3884.74</v>
      </c>
      <c r="N23" s="9">
        <f>603.61+1196.7</f>
        <v>1800.31</v>
      </c>
      <c r="O23" s="4"/>
      <c r="P23" s="39">
        <f>SUM(C23:N23)</f>
        <v>50596.7</v>
      </c>
    </row>
    <row r="24" spans="2:16" x14ac:dyDescent="0.4">
      <c r="B24" s="61" t="s">
        <v>39</v>
      </c>
      <c r="C24" s="60"/>
      <c r="D24" s="60">
        <v>4243.67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4"/>
      <c r="P24" s="39">
        <f>SUM(C24:N24)</f>
        <v>4243.67</v>
      </c>
    </row>
    <row r="25" spans="2:16" x14ac:dyDescent="0.4">
      <c r="B25" s="7" t="s">
        <v>3</v>
      </c>
      <c r="C25" s="40">
        <f t="shared" ref="C25:L25" si="2">SUM(C22:C24)</f>
        <v>7640.6900000000005</v>
      </c>
      <c r="D25" s="40">
        <f t="shared" si="2"/>
        <v>16849.239999999998</v>
      </c>
      <c r="E25" s="40">
        <f t="shared" si="2"/>
        <v>12605.57</v>
      </c>
      <c r="F25" s="40">
        <f t="shared" si="2"/>
        <v>12605.57</v>
      </c>
      <c r="G25" s="40">
        <f t="shared" si="2"/>
        <v>12652.77</v>
      </c>
      <c r="H25" s="40">
        <f t="shared" si="2"/>
        <v>12639.630000000001</v>
      </c>
      <c r="I25" s="40">
        <f t="shared" si="2"/>
        <v>12591.330000000002</v>
      </c>
      <c r="J25" s="40">
        <f t="shared" si="2"/>
        <v>12656.55</v>
      </c>
      <c r="K25" s="40">
        <f t="shared" si="2"/>
        <v>12643.41</v>
      </c>
      <c r="L25" s="40">
        <f t="shared" si="2"/>
        <v>12643.41</v>
      </c>
      <c r="M25" s="40">
        <f>SUM(M22:M23)</f>
        <v>10308.439999999999</v>
      </c>
      <c r="N25" s="40">
        <f>SUM(N22:N23)</f>
        <v>6292.24</v>
      </c>
      <c r="O25" s="4"/>
      <c r="P25" s="41">
        <f>SUM(C25:N25)</f>
        <v>142128.85</v>
      </c>
    </row>
    <row r="26" spans="2:16" x14ac:dyDescent="0.4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">
      <c r="B27" s="43" t="s">
        <v>25</v>
      </c>
      <c r="C27" s="44">
        <f t="shared" ref="C27:N27" si="3">C19-C25</f>
        <v>1157.7099999999991</v>
      </c>
      <c r="D27" s="44">
        <f t="shared" si="3"/>
        <v>-2636.4399999999987</v>
      </c>
      <c r="E27" s="44">
        <f t="shared" si="3"/>
        <v>1607.2299999999996</v>
      </c>
      <c r="F27" s="44">
        <f t="shared" si="3"/>
        <v>-1776.7700000000004</v>
      </c>
      <c r="G27" s="44">
        <f t="shared" si="3"/>
        <v>206.42999999999847</v>
      </c>
      <c r="H27" s="44">
        <f t="shared" si="3"/>
        <v>-2487.630000000001</v>
      </c>
      <c r="I27" s="44">
        <f t="shared" si="3"/>
        <v>-408.93000000000211</v>
      </c>
      <c r="J27" s="44">
        <f t="shared" si="3"/>
        <v>1556.25</v>
      </c>
      <c r="K27" s="44">
        <f t="shared" si="3"/>
        <v>1569.3899999999994</v>
      </c>
      <c r="L27" s="44">
        <f t="shared" si="3"/>
        <v>2922.99</v>
      </c>
      <c r="M27" s="44">
        <f t="shared" si="3"/>
        <v>-833.23999999999978</v>
      </c>
      <c r="N27" s="44">
        <f t="shared" si="3"/>
        <v>-877.84000000000015</v>
      </c>
      <c r="P27" s="54">
        <f>SUM(C27:O27)</f>
        <v>-0.85000000000582077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4" t="s">
        <v>22</v>
      </c>
      <c r="C2" s="65"/>
    </row>
    <row r="3" spans="2:3" ht="30" customHeight="1" x14ac:dyDescent="0.4">
      <c r="B3" s="29" t="s">
        <v>11</v>
      </c>
      <c r="C3" s="30">
        <v>0.06</v>
      </c>
    </row>
    <row r="4" spans="2:3" ht="30" customHeight="1" x14ac:dyDescent="0.4">
      <c r="B4" s="29" t="s">
        <v>12</v>
      </c>
      <c r="C4" s="29">
        <v>0</v>
      </c>
    </row>
    <row r="5" spans="2:3" ht="30" customHeight="1" x14ac:dyDescent="0.4">
      <c r="B5" s="29" t="s">
        <v>38</v>
      </c>
      <c r="C5" s="29">
        <v>720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66" t="s">
        <v>23</v>
      </c>
      <c r="C2" s="66"/>
    </row>
    <row r="3" spans="2:3" ht="16.95" customHeight="1" x14ac:dyDescent="0.4">
      <c r="B3" s="34" t="s">
        <v>24</v>
      </c>
      <c r="C3" s="35">
        <f>'2024'!P27</f>
        <v>-0.85000000000582077</v>
      </c>
    </row>
    <row r="4" spans="2:3" ht="16.95" customHeight="1" x14ac:dyDescent="0.4">
      <c r="B4" s="34" t="s">
        <v>26</v>
      </c>
      <c r="C4" s="36">
        <f>SUM('2024'!P12)</f>
        <v>18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2024-12-17T15:08:54Z</dcterms:modified>
</cp:coreProperties>
</file>