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HIGHSKILL\PAIE\Production\2023\09\STC\STC - Moussa KONATE - 30092023\"/>
    </mc:Choice>
  </mc:AlternateContent>
  <bookViews>
    <workbookView xWindow="0" yWindow="0" windowWidth="28800" windowHeight="15393"/>
  </bookViews>
  <sheets>
    <sheet name="2023" sheetId="15" r:id="rId1"/>
    <sheet name="Params" sheetId="10" r:id="rId2"/>
    <sheet name="Synthése" sheetId="13" r:id="rId3"/>
  </sheets>
  <definedNames>
    <definedName name="AOUT" localSheetId="0">'2023'!$J$3</definedName>
    <definedName name="AOUT">#REF!</definedName>
    <definedName name="AVANCE_SUR_SALAIRE" localSheetId="0">'2023'!#REF!</definedName>
    <definedName name="AVANCE_SUR_SALAIRE">#REF!</definedName>
    <definedName name="AVRIL" localSheetId="0">'2023'!$F$3</definedName>
    <definedName name="AVRIL">#REF!</definedName>
    <definedName name="CRA" localSheetId="0">'2023'!$B$10</definedName>
    <definedName name="CRA">#REF!</definedName>
    <definedName name="CRA_ASTREINTE" localSheetId="0">'2023'!$B$14</definedName>
    <definedName name="CRA_ASTREINTE">#REF!</definedName>
    <definedName name="CRA_CP" localSheetId="0">'2023'!$B$12</definedName>
    <definedName name="CRA_CP">#REF!</definedName>
    <definedName name="CRA_PRODUCTION" localSheetId="0">'2023'!$B$11</definedName>
    <definedName name="CRA_PRODUCTION">#REF!</definedName>
    <definedName name="CRA_SANS_SOLDE" localSheetId="0">'2023'!$B$13</definedName>
    <definedName name="CRA_SANS_SOLDE">#REF!</definedName>
    <definedName name="DECEMBRE" localSheetId="0">'2023'!$N$3</definedName>
    <definedName name="DECEMBRE">#REF!</definedName>
    <definedName name="ENTREES" localSheetId="0">'2023'!$B$16</definedName>
    <definedName name="ENTREES">#REF!</definedName>
    <definedName name="ENTREES_ASTREINTE" localSheetId="0">'2023'!$B$19</definedName>
    <definedName name="ENTREES_ASTREINTE">#REF!</definedName>
    <definedName name="ENTREES_FACTURE" localSheetId="0">'2023'!$B$17</definedName>
    <definedName name="ENTREES_FACTURE">#REF!</definedName>
    <definedName name="FEVRIER" localSheetId="0">'2023'!$D$3</definedName>
    <definedName name="FEVRIER">#REF!</definedName>
    <definedName name="JANVIER" localSheetId="0">'2023'!$C$3</definedName>
    <definedName name="JANVIER">#REF!</definedName>
    <definedName name="JUILLET" localSheetId="0">'2023'!$I$3</definedName>
    <definedName name="JUILLET">#REF!</definedName>
    <definedName name="JUIN" localSheetId="0">'2023'!$H$3</definedName>
    <definedName name="JUIN">#REF!</definedName>
    <definedName name="MAI" localSheetId="0">'2023'!$G$3</definedName>
    <definedName name="MAI">#REF!</definedName>
    <definedName name="MARS" localSheetId="0">'2023'!$E$3</definedName>
    <definedName name="MARS">#REF!</definedName>
    <definedName name="MOIS" localSheetId="0">'2023'!$B$3</definedName>
    <definedName name="MOIS">#REF!</definedName>
    <definedName name="NOVEMBRE" localSheetId="0">'2023'!$M$3</definedName>
    <definedName name="NOVEMBRE">#REF!</definedName>
    <definedName name="OCTOBRE" localSheetId="0">'2023'!$L$3</definedName>
    <definedName name="OCTOBRE">#REF!</definedName>
    <definedName name="REPAS" localSheetId="0">'2023'!$B$5</definedName>
    <definedName name="REPAS">#REF!</definedName>
    <definedName name="REPAS_ACQUIS" localSheetId="0">'2023'!$B$7</definedName>
    <definedName name="REPAS_ACQUIS">#REF!</definedName>
    <definedName name="REPAS_PRIS" localSheetId="0">'2023'!$B$6</definedName>
    <definedName name="REPAS_PRIS">#REF!</definedName>
    <definedName name="REPAS_SOLDE" localSheetId="0">'2023'!$B$8</definedName>
    <definedName name="REPAS_SOLDE">#REF!</definedName>
    <definedName name="SEPTEMBRE" localSheetId="0">'2023'!$K$3</definedName>
    <definedName name="SEPTEMBRE">#REF!</definedName>
    <definedName name="SOLDE" localSheetId="0">'2023'!$B$27</definedName>
    <definedName name="SORTIES" localSheetId="0">'2023'!$B$22</definedName>
    <definedName name="SORTIES">#REF!</definedName>
    <definedName name="SORTIES_ABONDEMENT" localSheetId="0">'2023'!#REF!</definedName>
    <definedName name="SORTIES_ABONDEMENT">#REF!</definedName>
    <definedName name="SORTIES_CHARGES_SOCIALES_PATRONALES" localSheetId="0">'2023'!$B$24</definedName>
    <definedName name="SORTIES_CHARGES_SOCIALES_PATRONALES">#REF!</definedName>
    <definedName name="SORTIES_FRAIS_PEE_AMUNDI" localSheetId="0">'2023'!#REF!</definedName>
    <definedName name="SORTIES_FRAIS_PEE_AMUNDI">#REF!</definedName>
    <definedName name="SORTIES_INTERESSEMENT" localSheetId="0">'2023'!#REF!</definedName>
    <definedName name="SORTIES_INTERESSEMENT">#REF!</definedName>
    <definedName name="SORTIES_SALAIRE_NET" localSheetId="0">'2023'!$B$23</definedName>
    <definedName name="SORTIES_SALAIRE_NET">#REF!</definedName>
    <definedName name="TOTAL" localSheetId="0">'2023'!$P$3</definedName>
    <definedName name="TOTAL">#REF!</definedName>
    <definedName name="TOTAL_ENTREES" localSheetId="0">'2023'!$B$20</definedName>
    <definedName name="TOTAL_ENTREES">#REF!</definedName>
    <definedName name="TOTAL_SORTIES" localSheetId="0">'2023'!$B$25</definedName>
    <definedName name="TOTAL_SORTIES">#REF!</definedName>
  </definedNames>
  <calcPr calcId="162913"/>
  <extLs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K24" i="15" l="1"/>
  <c r="K20" i="15" l="1"/>
  <c r="K25" i="15" l="1"/>
  <c r="K17" i="15"/>
  <c r="C4" i="13"/>
  <c r="L27" i="15"/>
  <c r="D27" i="15"/>
  <c r="N25" i="15"/>
  <c r="M25" i="15"/>
  <c r="L25" i="15"/>
  <c r="I25" i="15"/>
  <c r="H25" i="15"/>
  <c r="E25" i="15"/>
  <c r="D25" i="15"/>
  <c r="C25" i="15"/>
  <c r="C27" i="15" s="1"/>
  <c r="J24" i="15"/>
  <c r="J25" i="15" s="1"/>
  <c r="I24" i="15"/>
  <c r="H24" i="15"/>
  <c r="G24" i="15"/>
  <c r="G25" i="15" s="1"/>
  <c r="F24" i="15"/>
  <c r="F25" i="15" s="1"/>
  <c r="P23" i="15"/>
  <c r="N20" i="15"/>
  <c r="N27" i="15" s="1"/>
  <c r="M20" i="15"/>
  <c r="M27" i="15" s="1"/>
  <c r="L20" i="15"/>
  <c r="E20" i="15"/>
  <c r="D20" i="15"/>
  <c r="C20" i="15"/>
  <c r="P19" i="15"/>
  <c r="J17" i="15"/>
  <c r="J20" i="15" s="1"/>
  <c r="I17" i="15"/>
  <c r="I20" i="15" s="1"/>
  <c r="I27" i="15" s="1"/>
  <c r="H17" i="15"/>
  <c r="H20" i="15" s="1"/>
  <c r="H27" i="15" s="1"/>
  <c r="G17" i="15"/>
  <c r="F17" i="15"/>
  <c r="F20" i="15" s="1"/>
  <c r="P14" i="15"/>
  <c r="P13" i="15"/>
  <c r="P12" i="15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7" i="15"/>
  <c r="P6" i="15"/>
  <c r="P17" i="15" l="1"/>
  <c r="K27" i="15"/>
  <c r="P8" i="15"/>
  <c r="P20" i="15"/>
  <c r="F27" i="15"/>
  <c r="J27" i="15"/>
  <c r="P25" i="15"/>
  <c r="P24" i="15"/>
  <c r="E27" i="15"/>
  <c r="G20" i="15"/>
  <c r="G27" i="15" s="1"/>
  <c r="P27" i="15" l="1"/>
  <c r="C3" i="13" s="1"/>
</calcChain>
</file>

<file path=xl/sharedStrings.xml><?xml version="1.0" encoding="utf-8"?>
<sst xmlns="http://schemas.openxmlformats.org/spreadsheetml/2006/main" count="41" uniqueCount="40">
  <si>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</si>
  <si>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</si>
  <si>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</si>
  <si>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</si>
  <si>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</si>
  <si>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</si>
  <si>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</si>
  <si>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</si>
  <si>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</si>
  <si>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</si>
  <si>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</si>
  <si>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</si>
  <si>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</si>
  <si>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</si>
  <si>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</si>
  <si>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</si>
  <si>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</si>
  <si>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</si>
  <si>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</si>
  <si>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</si>
  <si>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</si>
  <si>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</si>
  <si>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</si>
  <si>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</si>
  <si>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</si>
  <si>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</si>
  <si>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</si>
  <si>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</si>
  <si>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</si>
  <si>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</si>
  <si>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</si>
  <si>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</si>
  <si>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</si>
  <si>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</si>
  <si>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</si>
  <si>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</si>
  <si>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</si>
  <si>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</si>
  <si>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(Avril 2023)</t>
  </si>
  <si>
    <t>Prime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</si>
</sst>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3" xfId="0" applyFont="1" applyFill="1" applyBorder="1"/>
    <xf numFmtId="0" fontId="1" fillId="3" borderId="5" xfId="0" applyFont="1" applyFill="1" applyBorder="1"/>
    <xf numFmtId="0" fontId="0" fillId="0" borderId="4" xfId="0" applyBorder="1" applyProtection="1">
      <protection locked="0"/>
    </xf>
    <xf numFmtId="4" fontId="4" fillId="4" borderId="4" xfId="0" applyNumberFormat="1" applyFont="1" applyFill="1" applyBorder="1"/>
    <xf numFmtId="0" fontId="0" fillId="0" borderId="8" xfId="0" applyBorder="1"/>
    <xf numFmtId="0" fontId="0" fillId="0" borderId="4" xfId="0" applyBorder="1"/>
    <xf numFmtId="0" fontId="1" fillId="6" borderId="1" xfId="0" applyFont="1" applyFill="1" applyBorder="1" applyAlignment="1">
      <alignment horizontal="center" vertical="center"/>
    </xf>
    <xf numFmtId="0" fontId="1" fillId="7" borderId="3" xfId="0" applyFont="1" applyFill="1" applyBorder="1"/>
    <xf numFmtId="0" fontId="1" fillId="0" borderId="2" xfId="0" applyFont="1" applyBorder="1" applyAlignment="1">
      <alignment horizontal="center" vertical="center"/>
    </xf>
    <xf numFmtId="0" fontId="1" fillId="8" borderId="3" xfId="0" applyFont="1" applyFill="1" applyBorder="1"/>
    <xf numFmtId="0" fontId="0" fillId="0" borderId="9" xfId="0" applyBorder="1" applyProtection="1">
      <protection locked="0"/>
    </xf>
    <xf numFmtId="0" fontId="0" fillId="8" borderId="7" xfId="0" applyFill="1" applyBorder="1"/>
    <xf numFmtId="4" fontId="4" fillId="4" borderId="6" xfId="0" applyNumberFormat="1" applyFont="1" applyFill="1" applyBorder="1"/>
    <xf numFmtId="0" fontId="0" fillId="7" borderId="7" xfId="0" applyFill="1" applyBorder="1"/>
    <xf numFmtId="0" fontId="0" fillId="0" borderId="9" xfId="0" applyBorder="1"/>
    <xf numFmtId="0" fontId="0" fillId="0" borderId="2" xfId="0" applyBorder="1"/>
    <xf numFmtId="0" fontId="0" fillId="2" borderId="7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3" xfId="0" applyFont="1" applyFill="1" applyBorder="1"/>
    <xf numFmtId="0" fontId="0" fillId="0" borderId="2" xfId="0" applyBorder="1" applyProtection="1">
      <protection locked="0"/>
    </xf>
    <xf numFmtId="4" fontId="0" fillId="3" borderId="7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1" fillId="0" borderId="0" xfId="0" applyNumberFormat="1" applyFont="1"/>
    <xf numFmtId="1" fontId="4" fillId="4" borderId="9" xfId="0" applyNumberFormat="1" applyFont="1" applyFill="1" applyBorder="1"/>
    <xf numFmtId="1" fontId="4" fillId="0" borderId="4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4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4" fontId="1" fillId="3" borderId="1" xfId="0" applyNumberFormat="1" applyFont="1" applyFill="1" applyBorder="1" applyAlignment="1">
      <alignment horizontal="center" vertical="center"/>
    </xf>
    <xf numFmtId="0" fontId="0" fillId="0" borderId="10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0" fillId="8" borderId="2" xfId="0" applyFill="1" applyBorder="1"/>
    <xf numFmtId="1" fontId="4" fillId="4" borderId="4" xfId="0" applyNumberFormat="1" applyFont="1" applyFill="1" applyBorder="1"/>
    <xf numFmtId="0" fontId="0" fillId="7" borderId="2" xfId="0" applyFill="1" applyBorder="1"/>
    <xf numFmtId="0" fontId="0" fillId="2" borderId="2" xfId="0" applyFill="1" applyBorder="1"/>
    <xf numFmtId="4" fontId="0" fillId="3" borderId="2" xfId="0" applyNumberFormat="1" applyFill="1" applyBorder="1"/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7"/>
  <sheetViews>
    <sheetView tabSelected="1" topLeftCell="I19" zoomScale="85" zoomScaleNormal="85" workbookViewId="0">
      <selection activeCell="P27" sqref="P27"/>
    </sheetView>
  </sheetViews>
  <sheetFormatPr baseColWidth="10" defaultRowHeight="14.35" x14ac:dyDescent="0.5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5">
      <c r="B1" s="59" t="s">
        <v>9</v>
      </c>
    </row>
    <row r="2" spans="2:16" x14ac:dyDescent="0.5">
      <c r="B2" s="60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5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5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5">
      <c r="B5" s="15" t="s">
        <v>18</v>
      </c>
      <c r="C5" s="54"/>
      <c r="D5" s="54"/>
      <c r="E5" s="54"/>
      <c r="F5" s="17"/>
      <c r="G5" s="54"/>
      <c r="H5" s="17"/>
      <c r="I5" s="54"/>
      <c r="J5" s="17"/>
      <c r="K5" s="54"/>
      <c r="L5" s="17"/>
      <c r="M5" s="54"/>
      <c r="N5" s="17"/>
      <c r="O5" s="1"/>
      <c r="P5" s="46"/>
    </row>
    <row r="6" spans="2:16" x14ac:dyDescent="0.5">
      <c r="B6" s="8" t="s">
        <v>19</v>
      </c>
      <c r="C6" s="55"/>
      <c r="D6" s="55"/>
      <c r="E6" s="55"/>
      <c r="F6" s="33">
        <v>20</v>
      </c>
      <c r="G6" s="33">
        <v>20</v>
      </c>
      <c r="H6" s="33">
        <v>20</v>
      </c>
      <c r="I6" s="33">
        <v>15</v>
      </c>
      <c r="J6" s="33">
        <v>20</v>
      </c>
      <c r="K6" s="33">
        <v>18</v>
      </c>
      <c r="L6" s="33"/>
      <c r="M6" s="33"/>
      <c r="N6" s="33"/>
      <c r="O6" s="31"/>
      <c r="P6" s="52">
        <f>SUM(C6:N6)</f>
        <v>113</v>
      </c>
    </row>
    <row r="7" spans="2:16" x14ac:dyDescent="0.5">
      <c r="B7" s="8" t="s">
        <v>20</v>
      </c>
      <c r="C7" s="33"/>
      <c r="D7" s="33"/>
      <c r="E7" s="33"/>
      <c r="F7" s="33">
        <v>19</v>
      </c>
      <c r="G7" s="33">
        <v>19</v>
      </c>
      <c r="H7" s="33">
        <v>17</v>
      </c>
      <c r="I7" s="33">
        <v>15</v>
      </c>
      <c r="J7" s="33">
        <v>22</v>
      </c>
      <c r="K7" s="33">
        <v>21</v>
      </c>
      <c r="L7" s="33"/>
      <c r="M7" s="33"/>
      <c r="N7" s="33"/>
      <c r="O7" s="31"/>
      <c r="P7" s="52">
        <f>SUM(C7:N7)</f>
        <v>113</v>
      </c>
    </row>
    <row r="8" spans="2:16" x14ac:dyDescent="0.5">
      <c r="B8" s="16" t="s">
        <v>21</v>
      </c>
      <c r="C8" s="32">
        <f t="shared" ref="C8:N8" si="0">C7-C6</f>
        <v>0</v>
      </c>
      <c r="D8" s="32">
        <f t="shared" si="0"/>
        <v>0</v>
      </c>
      <c r="E8" s="32">
        <f t="shared" si="0"/>
        <v>0</v>
      </c>
      <c r="F8" s="32">
        <f t="shared" si="0"/>
        <v>-1</v>
      </c>
      <c r="G8" s="32">
        <f t="shared" si="0"/>
        <v>-1</v>
      </c>
      <c r="H8" s="32">
        <f t="shared" si="0"/>
        <v>-3</v>
      </c>
      <c r="I8" s="32">
        <f t="shared" si="0"/>
        <v>0</v>
      </c>
      <c r="J8" s="32">
        <f t="shared" si="0"/>
        <v>2</v>
      </c>
      <c r="K8" s="32">
        <f t="shared" si="0"/>
        <v>3</v>
      </c>
      <c r="L8" s="32">
        <f t="shared" si="0"/>
        <v>0</v>
      </c>
      <c r="M8" s="32">
        <f t="shared" si="0"/>
        <v>0</v>
      </c>
      <c r="N8" s="32">
        <f t="shared" si="0"/>
        <v>0</v>
      </c>
      <c r="O8" s="31"/>
      <c r="P8" s="52">
        <f>SUM(C8:N8)</f>
        <v>0</v>
      </c>
    </row>
    <row r="9" spans="2:16" x14ac:dyDescent="0.5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5">
      <c r="B10" s="13" t="s">
        <v>17</v>
      </c>
      <c r="C10" s="56"/>
      <c r="D10" s="56"/>
      <c r="E10" s="56"/>
      <c r="F10" s="19"/>
      <c r="G10" s="56"/>
      <c r="H10" s="19"/>
      <c r="I10" s="56"/>
      <c r="J10" s="19"/>
      <c r="K10" s="56"/>
      <c r="L10" s="19"/>
      <c r="M10" s="56"/>
      <c r="N10" s="19"/>
      <c r="P10" s="47"/>
    </row>
    <row r="11" spans="2:16" x14ac:dyDescent="0.5">
      <c r="B11" s="8" t="s">
        <v>13</v>
      </c>
      <c r="C11" s="10"/>
      <c r="D11" s="10"/>
      <c r="E11" s="10"/>
      <c r="F11" s="10">
        <v>19</v>
      </c>
      <c r="G11" s="10">
        <v>19</v>
      </c>
      <c r="H11" s="10">
        <v>17</v>
      </c>
      <c r="I11" s="10">
        <v>15</v>
      </c>
      <c r="J11" s="10">
        <v>22</v>
      </c>
      <c r="K11" s="10">
        <v>21</v>
      </c>
      <c r="L11" s="10"/>
      <c r="M11" s="10"/>
      <c r="N11" s="10"/>
      <c r="P11" s="53">
        <f>SUM(C11:N11)</f>
        <v>113</v>
      </c>
    </row>
    <row r="12" spans="2:16" x14ac:dyDescent="0.5">
      <c r="B12" s="8" t="s">
        <v>15</v>
      </c>
      <c r="C12" s="11"/>
      <c r="D12" s="11"/>
      <c r="E12" s="11"/>
      <c r="F12" s="11"/>
      <c r="G12" s="11"/>
      <c r="H12" s="11">
        <v>5</v>
      </c>
      <c r="I12" s="11">
        <v>0</v>
      </c>
      <c r="J12" s="11"/>
      <c r="K12" s="11"/>
      <c r="L12" s="11"/>
      <c r="M12" s="11"/>
      <c r="N12" s="11"/>
      <c r="P12" s="53">
        <f>SUM(C12:N12)</f>
        <v>5</v>
      </c>
    </row>
    <row r="13" spans="2:16" x14ac:dyDescent="0.5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0</v>
      </c>
    </row>
    <row r="14" spans="2:16" x14ac:dyDescent="0.5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0</v>
      </c>
    </row>
    <row r="15" spans="2:16" x14ac:dyDescent="0.5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5">
      <c r="B16" s="6" t="s">
        <v>0</v>
      </c>
      <c r="C16" s="57"/>
      <c r="D16" s="57"/>
      <c r="E16" s="57"/>
      <c r="F16" s="22"/>
      <c r="G16" s="57"/>
      <c r="H16" s="22"/>
      <c r="I16" s="57"/>
      <c r="J16" s="22"/>
      <c r="K16" s="57"/>
      <c r="L16" s="22"/>
      <c r="M16" s="57"/>
      <c r="N16" s="22"/>
      <c r="P16" s="49"/>
    </row>
    <row r="17" spans="2:16" x14ac:dyDescent="0.5">
      <c r="B17" s="8" t="s">
        <v>6</v>
      </c>
      <c r="C17" s="9"/>
      <c r="D17" s="9"/>
      <c r="E17" s="9"/>
      <c r="F17" s="9">
        <f>F11*Params!$C$5*(1-Params!$C$3)-Params!$C$4</f>
        <v>11287</v>
      </c>
      <c r="G17" s="9">
        <f>G11*Params!$C$5*(1-Params!$C$3)-Params!$C$4</f>
        <v>11287</v>
      </c>
      <c r="H17" s="9">
        <f>H11*Params!$C$5*(1-Params!$C$3)-Params!$C$4</f>
        <v>10091</v>
      </c>
      <c r="I17" s="9">
        <f>I11*Params!$C$5*(1-Params!$C$3)-Params!$C$4</f>
        <v>8895</v>
      </c>
      <c r="J17" s="9">
        <f>J11*Params!$C$5*(1-Params!$C$3)-Params!$C$4</f>
        <v>13081</v>
      </c>
      <c r="K17" s="9">
        <f>K11*Params!$C$5*(1-Params!$C$3)-Params!$C$4</f>
        <v>12483</v>
      </c>
      <c r="L17" s="9"/>
      <c r="M17" s="9"/>
      <c r="N17" s="9"/>
      <c r="O17" s="4"/>
      <c r="P17" s="37">
        <f>SUM(C17:N17)</f>
        <v>67124</v>
      </c>
    </row>
    <row r="18" spans="2:16" x14ac:dyDescent="0.5">
      <c r="B18" s="8" t="s">
        <v>39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/>
    </row>
    <row r="19" spans="2:16" x14ac:dyDescent="0.5">
      <c r="B19" s="8" t="s">
        <v>14</v>
      </c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4"/>
      <c r="P19" s="37">
        <f>SUM(C19:N19)</f>
        <v>0</v>
      </c>
    </row>
    <row r="20" spans="2:16" x14ac:dyDescent="0.5">
      <c r="B20" s="24" t="s">
        <v>2</v>
      </c>
      <c r="C20" s="25">
        <f t="shared" ref="C20:N20" si="1">SUM(C17:C19)</f>
        <v>0</v>
      </c>
      <c r="D20" s="25">
        <f t="shared" si="1"/>
        <v>0</v>
      </c>
      <c r="E20" s="25">
        <f t="shared" si="1"/>
        <v>0</v>
      </c>
      <c r="F20" s="25">
        <f t="shared" si="1"/>
        <v>11287</v>
      </c>
      <c r="G20" s="25">
        <f t="shared" si="1"/>
        <v>11287</v>
      </c>
      <c r="H20" s="25">
        <f t="shared" si="1"/>
        <v>10091</v>
      </c>
      <c r="I20" s="25">
        <f t="shared" si="1"/>
        <v>8895</v>
      </c>
      <c r="J20" s="25">
        <f t="shared" si="1"/>
        <v>13081</v>
      </c>
      <c r="K20" s="25">
        <f>SUM(K17:K19)</f>
        <v>12483</v>
      </c>
      <c r="L20" s="25">
        <f t="shared" si="1"/>
        <v>0</v>
      </c>
      <c r="M20" s="25">
        <f t="shared" si="1"/>
        <v>0</v>
      </c>
      <c r="N20" s="25">
        <f t="shared" si="1"/>
        <v>0</v>
      </c>
      <c r="O20" s="5"/>
      <c r="P20" s="38">
        <f>SUM(C20:N20)</f>
        <v>67124</v>
      </c>
    </row>
    <row r="21" spans="2:16" x14ac:dyDescent="0.5">
      <c r="B21" s="27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5"/>
    </row>
    <row r="22" spans="2:16" x14ac:dyDescent="0.5">
      <c r="B22" s="26" t="s">
        <v>1</v>
      </c>
      <c r="C22" s="58"/>
      <c r="D22" s="58"/>
      <c r="E22" s="58"/>
      <c r="F22" s="28"/>
      <c r="G22" s="58"/>
      <c r="H22" s="28"/>
      <c r="I22" s="58"/>
      <c r="J22" s="28"/>
      <c r="K22" s="58"/>
      <c r="L22" s="28"/>
      <c r="M22" s="58"/>
      <c r="N22" s="28"/>
      <c r="O22" s="4"/>
      <c r="P22" s="50"/>
    </row>
    <row r="23" spans="2:16" x14ac:dyDescent="0.5">
      <c r="B23" s="8" t="s">
        <v>7</v>
      </c>
      <c r="C23" s="9"/>
      <c r="D23" s="9"/>
      <c r="E23" s="9"/>
      <c r="F23" s="9">
        <v>7438.05</v>
      </c>
      <c r="G23" s="9">
        <v>7438.05</v>
      </c>
      <c r="H23" s="9">
        <v>7438.05</v>
      </c>
      <c r="I23" s="9">
        <v>5726.39</v>
      </c>
      <c r="J23" s="9">
        <v>7438.05</v>
      </c>
      <c r="K23" s="9">
        <v>6686.32</v>
      </c>
      <c r="L23" s="9"/>
      <c r="M23" s="9"/>
      <c r="N23" s="9"/>
      <c r="O23" s="4"/>
      <c r="P23" s="39">
        <f>SUM(C23:N23)</f>
        <v>42164.91</v>
      </c>
    </row>
    <row r="24" spans="2:16" x14ac:dyDescent="0.5">
      <c r="B24" s="8" t="s">
        <v>8</v>
      </c>
      <c r="C24" s="9"/>
      <c r="D24" s="9"/>
      <c r="E24" s="9"/>
      <c r="F24" s="9">
        <f>1469.83+2966.77</f>
        <v>4436.6000000000004</v>
      </c>
      <c r="G24" s="9">
        <f>1469.83+2970.4</f>
        <v>4440.2299999999996</v>
      </c>
      <c r="H24" s="9">
        <f>1469.83+2968.58</f>
        <v>4438.41</v>
      </c>
      <c r="I24" s="9">
        <f>1141.98+2304.5</f>
        <v>3446.48</v>
      </c>
      <c r="J24" s="9">
        <f>1469.83+2968.58</f>
        <v>4438.41</v>
      </c>
      <c r="K24" s="9">
        <f>1326.12+2652.01</f>
        <v>3978.13</v>
      </c>
      <c r="L24" s="9"/>
      <c r="M24" s="9"/>
      <c r="N24" s="9"/>
      <c r="O24" s="4"/>
      <c r="P24" s="39">
        <f>SUM(C24:N24)</f>
        <v>25178.260000000002</v>
      </c>
    </row>
    <row r="25" spans="2:16" x14ac:dyDescent="0.5">
      <c r="B25" s="7" t="s">
        <v>3</v>
      </c>
      <c r="C25" s="40">
        <f t="shared" ref="C25:N25" si="2">SUM(C23:C24)</f>
        <v>0</v>
      </c>
      <c r="D25" s="40">
        <f t="shared" si="2"/>
        <v>0</v>
      </c>
      <c r="E25" s="40">
        <f t="shared" si="2"/>
        <v>0</v>
      </c>
      <c r="F25" s="40">
        <f t="shared" si="2"/>
        <v>11874.650000000001</v>
      </c>
      <c r="G25" s="40">
        <f t="shared" si="2"/>
        <v>11878.279999999999</v>
      </c>
      <c r="H25" s="40">
        <f t="shared" si="2"/>
        <v>11876.46</v>
      </c>
      <c r="I25" s="40">
        <f t="shared" si="2"/>
        <v>9172.8700000000008</v>
      </c>
      <c r="J25" s="40">
        <f t="shared" si="2"/>
        <v>11876.46</v>
      </c>
      <c r="K25" s="40">
        <f t="shared" si="2"/>
        <v>10664.45</v>
      </c>
      <c r="L25" s="40">
        <f t="shared" si="2"/>
        <v>0</v>
      </c>
      <c r="M25" s="40">
        <f t="shared" si="2"/>
        <v>0</v>
      </c>
      <c r="N25" s="40">
        <f t="shared" si="2"/>
        <v>0</v>
      </c>
      <c r="O25" s="4"/>
      <c r="P25" s="41">
        <f>SUM(C25:N25)</f>
        <v>67343.17</v>
      </c>
    </row>
    <row r="26" spans="2:16" x14ac:dyDescent="0.5">
      <c r="B26" s="42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5"/>
    </row>
    <row r="27" spans="2:16" x14ac:dyDescent="0.5">
      <c r="B27" s="43" t="s">
        <v>25</v>
      </c>
      <c r="C27" s="44">
        <f t="shared" ref="C27:N27" si="3">C20-C25</f>
        <v>0</v>
      </c>
      <c r="D27" s="44">
        <f t="shared" si="3"/>
        <v>0</v>
      </c>
      <c r="E27" s="44">
        <f t="shared" si="3"/>
        <v>0</v>
      </c>
      <c r="F27" s="44">
        <f t="shared" si="3"/>
        <v>-587.65000000000146</v>
      </c>
      <c r="G27" s="44">
        <f t="shared" si="3"/>
        <v>-591.27999999999884</v>
      </c>
      <c r="H27" s="44">
        <f t="shared" si="3"/>
        <v>-1785.4599999999991</v>
      </c>
      <c r="I27" s="44">
        <f t="shared" si="3"/>
        <v>-277.8700000000008</v>
      </c>
      <c r="J27" s="44">
        <f t="shared" si="3"/>
        <v>1204.5400000000009</v>
      </c>
      <c r="K27" s="44">
        <f t="shared" si="3"/>
        <v>1818.5499999999993</v>
      </c>
      <c r="L27" s="44">
        <f t="shared" si="3"/>
        <v>0</v>
      </c>
      <c r="M27" s="44">
        <f t="shared" si="3"/>
        <v>0</v>
      </c>
      <c r="N27" s="44">
        <f t="shared" si="3"/>
        <v>0</v>
      </c>
      <c r="P27" s="44">
        <f>SUM(C27:N27)</f>
        <v>-219.17000000000007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5"/>
  <sheetViews>
    <sheetView workbookViewId="0">
      <selection activeCell="C5" sqref="C5"/>
    </sheetView>
  </sheetViews>
  <sheetFormatPr baseColWidth="10" defaultRowHeight="14.35" x14ac:dyDescent="0.5"/>
  <cols>
    <col min="1" max="1" width="2" customWidth="1"/>
    <col min="2" max="2" width="32" customWidth="1"/>
    <col min="3" max="3" width="28.8203125" customWidth="1"/>
  </cols>
  <sheetData>
    <row r="2" spans="2:3" ht="30" customHeight="1" x14ac:dyDescent="0.5">
      <c r="B2" s="61" t="s">
        <v>22</v>
      </c>
      <c r="C2" s="62"/>
    </row>
    <row r="3" spans="2:3" ht="30" customHeight="1" x14ac:dyDescent="0.5">
      <c r="B3" s="29" t="s">
        <v>11</v>
      </c>
      <c r="C3" s="30">
        <v>0.08</v>
      </c>
    </row>
    <row r="4" spans="2:3" ht="30" customHeight="1" x14ac:dyDescent="0.5">
      <c r="B4" s="29" t="s">
        <v>12</v>
      </c>
      <c r="C4" s="29">
        <v>75</v>
      </c>
    </row>
    <row r="5" spans="2:3" ht="30" customHeight="1" x14ac:dyDescent="0.5">
      <c r="B5" s="29" t="s">
        <v>38</v>
      </c>
      <c r="C5" s="29">
        <v>650</v>
      </c>
    </row>
  </sheetData>
  <mergeCells count="1">
    <mergeCell ref="B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4"/>
  <sheetViews>
    <sheetView workbookViewId="0">
      <selection activeCell="C3" sqref="C3"/>
    </sheetView>
  </sheetViews>
  <sheetFormatPr baseColWidth="10" defaultRowHeight="14.35" x14ac:dyDescent="0.5"/>
  <cols>
    <col min="2" max="2" width="20.3515625" customWidth="1"/>
  </cols>
  <sheetData>
    <row r="2" spans="2:3" ht="16.95" customHeight="1" x14ac:dyDescent="0.5">
      <c r="B2" s="63" t="s">
        <v>23</v>
      </c>
      <c r="C2" s="63"/>
    </row>
    <row r="3" spans="2:3" ht="16.95" customHeight="1" x14ac:dyDescent="0.5">
      <c r="B3" s="34" t="s">
        <v>24</v>
      </c>
      <c r="C3" s="35">
        <f>'2023'!P27</f>
        <v>-219.17000000000007</v>
      </c>
    </row>
    <row r="4" spans="2:3" ht="16.95" customHeight="1" x14ac:dyDescent="0.5">
      <c r="B4" s="34" t="s">
        <v>26</v>
      </c>
      <c r="C4" s="36">
        <f>SUM('2023'!P12)</f>
        <v>5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32</vt:i4>
      </vt:variant>
    </vt:vector>
  </HeadingPairs>
  <TitlesOfParts>
    <vt:vector size="35" baseType="lpstr">
      <vt:lpstr>2023</vt:lpstr>
      <vt:lpstr>Params</vt:lpstr>
      <vt:lpstr>Synthése</vt:lpstr>
      <vt:lpstr>'2023'!AOUT</vt:lpstr>
      <vt:lpstr>'2023'!AVRIL</vt:lpstr>
      <vt:lpstr>'2023'!CRA</vt:lpstr>
      <vt:lpstr>'2023'!CRA_ASTREINTE</vt:lpstr>
      <vt:lpstr>'2023'!CRA_CP</vt:lpstr>
      <vt:lpstr>'2023'!CRA_PRODUCTION</vt:lpstr>
      <vt:lpstr>'2023'!CRA_SANS_SOLDE</vt:lpstr>
      <vt:lpstr>'2023'!DECEMBRE</vt:lpstr>
      <vt:lpstr>'2023'!ENTREES</vt:lpstr>
      <vt:lpstr>'2023'!ENTREES_ASTREINTE</vt:lpstr>
      <vt:lpstr>'2023'!ENTREES_FACTURE</vt:lpstr>
      <vt:lpstr>'2023'!FEVRIER</vt:lpstr>
      <vt:lpstr>'2023'!JANVIER</vt:lpstr>
      <vt:lpstr>'2023'!JUILLET</vt:lpstr>
      <vt:lpstr>'2023'!JUIN</vt:lpstr>
      <vt:lpstr>'2023'!MAI</vt:lpstr>
      <vt:lpstr>'2023'!MARS</vt:lpstr>
      <vt:lpstr>'2023'!MOIS</vt:lpstr>
      <vt:lpstr>'2023'!NOVEMBRE</vt:lpstr>
      <vt:lpstr>'2023'!OCTOBRE</vt:lpstr>
      <vt:lpstr>'2023'!REPAS</vt:lpstr>
      <vt:lpstr>'2023'!REPAS_ACQUIS</vt:lpstr>
      <vt:lpstr>'2023'!REPAS_PRIS</vt:lpstr>
      <vt:lpstr>'2023'!REPAS_SOLDE</vt:lpstr>
      <vt:lpstr>'2023'!SEPTEMBRE</vt:lpstr>
      <vt:lpstr>'2023'!SOLDE</vt:lpstr>
      <vt:lpstr>'2023'!SORTIES</vt:lpstr>
      <vt:lpstr>'2023'!SORTIES_CHARGES_SOCIALES_PATRONALES</vt:lpstr>
      <vt:lpstr>'2023'!SORTIES_SALAIRE_NET</vt:lpstr>
      <vt:lpstr>'2023'!TOTAL</vt:lpstr>
      <vt:lpstr>'2023'!TOTAL_ENTREES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Sadok</cp:lastModifiedBy>
  <cp:lastPrinted>2017-08-08T16:51:32Z</cp:lastPrinted>
  <dcterms:created xsi:type="dcterms:W3CDTF">2015-02-05T07:57:27Z</dcterms:created>
  <dcterms:modified xsi:type="dcterms:W3CDTF">2023-10-03T12:30:45Z</dcterms:modified>
</cp:coreProperties>
</file>