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6F6CC1C5-D56B-442E-99C3-7C3D763F5F4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6"/>
  <c r="I17" i="16"/>
  <c r="H23" i="16" l="1"/>
  <c r="H17" i="16"/>
  <c r="G23" i="16" l="1"/>
  <c r="G17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P24" i="16"/>
  <c r="E23" i="16"/>
  <c r="E25" i="16" s="1"/>
  <c r="D23" i="16"/>
  <c r="D25" i="16" s="1"/>
  <c r="C23" i="16"/>
  <c r="C25" i="16" s="1"/>
  <c r="P22" i="16"/>
  <c r="N19" i="16"/>
  <c r="M19" i="16"/>
  <c r="L19" i="16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P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P19" i="15"/>
  <c r="N18" i="15"/>
  <c r="N20" i="15" s="1"/>
  <c r="M18" i="15"/>
  <c r="M20" i="15" s="1"/>
  <c r="M31" i="15" s="1"/>
  <c r="L18" i="15"/>
  <c r="L20" i="15" s="1"/>
  <c r="K18" i="15"/>
  <c r="K20" i="15" s="1"/>
  <c r="J18" i="15"/>
  <c r="J20" i="15" s="1"/>
  <c r="I18" i="15"/>
  <c r="I20" i="15" s="1"/>
  <c r="H18" i="15"/>
  <c r="H20" i="15" s="1"/>
  <c r="G18" i="15"/>
  <c r="G20" i="15" s="1"/>
  <c r="F18" i="15"/>
  <c r="F20" i="15" s="1"/>
  <c r="F31" i="15" s="1"/>
  <c r="E18" i="15"/>
  <c r="E20" i="15" s="1"/>
  <c r="E31" i="15" s="1"/>
  <c r="D18" i="15"/>
  <c r="D20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E25" i="14" s="1"/>
  <c r="P22" i="14"/>
  <c r="D19" i="14"/>
  <c r="C19" i="14"/>
  <c r="P18" i="14"/>
  <c r="N17" i="14"/>
  <c r="N19" i="14" s="1"/>
  <c r="N27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G27" i="14" s="1"/>
  <c r="F17" i="14"/>
  <c r="F19" i="14" s="1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4" l="1"/>
  <c r="H29" i="16"/>
  <c r="M29" i="16"/>
  <c r="C27" i="14"/>
  <c r="I29" i="16"/>
  <c r="K29" i="16"/>
  <c r="G31" i="15"/>
  <c r="L29" i="16"/>
  <c r="J27" i="14"/>
  <c r="C4" i="13"/>
  <c r="L31" i="15"/>
  <c r="D31" i="15"/>
  <c r="P8" i="14"/>
  <c r="I27" i="14"/>
  <c r="P17" i="16"/>
  <c r="J29" i="16"/>
  <c r="H31" i="15"/>
  <c r="P23" i="16"/>
  <c r="P25" i="14"/>
  <c r="P17" i="14"/>
  <c r="M27" i="14"/>
  <c r="K27" i="14"/>
  <c r="P8" i="15"/>
  <c r="J31" i="15"/>
  <c r="N31" i="15"/>
  <c r="L27" i="14"/>
  <c r="N29" i="16"/>
  <c r="P27" i="15"/>
  <c r="H27" i="14"/>
  <c r="I31" i="15"/>
  <c r="G29" i="16"/>
  <c r="F29" i="16"/>
  <c r="P8" i="16"/>
  <c r="D29" i="16"/>
  <c r="E29" i="16"/>
  <c r="F27" i="14"/>
  <c r="P20" i="15"/>
  <c r="C31" i="15"/>
  <c r="K31" i="15"/>
  <c r="P19" i="16"/>
  <c r="C29" i="16"/>
  <c r="P25" i="16"/>
  <c r="P24" i="15"/>
  <c r="E19" i="14"/>
  <c r="E27" i="14" s="1"/>
  <c r="P23" i="14"/>
  <c r="P18" i="15"/>
  <c r="P27" i="14" l="1"/>
  <c r="P19" i="14"/>
  <c r="P31" i="15"/>
  <c r="P29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<sst xmlns="http://schemas.openxmlformats.org/spreadsheetml/2006/main" count="115" uniqueCount="45">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</sst>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E3" sqref="E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opLeftCell="C22" workbookViewId="0">
      <selection activeCell="N29" sqref="N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8370.6</v>
      </c>
      <c r="E18" s="10">
        <f>E11*Params!$C$6*(1-Params!$C$3)-Params!$C$4</f>
        <v>9309</v>
      </c>
      <c r="F18" s="10">
        <f>F11*Params!$C$6*(1-Params!$C$3)-Params!$C$4</f>
        <v>5790</v>
      </c>
      <c r="G18" s="10">
        <f>G11*Params!$C$6*(1-Params!$C$3)-Params!$C$4</f>
        <v>8370.6</v>
      </c>
      <c r="H18" s="10">
        <f>H11*Params!$C$6*(1-Params!$C$3)-Params!$C$4</f>
        <v>9309</v>
      </c>
      <c r="I18" s="10">
        <f>I11*Params!$C$6*(1-Params!$C$3)-Params!$C$4</f>
        <v>8370.6</v>
      </c>
      <c r="J18" s="10">
        <f>J11*Params!$C$6*(1-Params!$C$3)-Params!$C$4</f>
        <v>5086.2</v>
      </c>
      <c r="K18" s="10">
        <f>K11*Params!$C$6*(1-Params!$C$3)-Params!$C$4</f>
        <v>4617</v>
      </c>
      <c r="L18" s="10">
        <f>L11*Params!$C$6*(1-Params!$C$3)-Params!$C$4</f>
        <v>10247.4</v>
      </c>
      <c r="M18" s="10">
        <f>M11*Params!$C$6*(1-Params!$C$3)-Params!$C$4</f>
        <v>9074.4</v>
      </c>
      <c r="N18" s="10">
        <f>N11*Params!$C$6*(1-Params!$C$3)-Params!$C$4</f>
        <v>9778.2000000000007</v>
      </c>
      <c r="O18" s="4"/>
      <c r="P18" s="41">
        <f>SUM(C18:N18)</f>
        <v>98101.199999999983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8370.6</v>
      </c>
      <c r="E20" s="28">
        <f t="shared" si="1"/>
        <v>9309</v>
      </c>
      <c r="F20" s="28">
        <f t="shared" si="1"/>
        <v>5790</v>
      </c>
      <c r="G20" s="28">
        <f t="shared" si="1"/>
        <v>8370.6</v>
      </c>
      <c r="H20" s="28">
        <f t="shared" si="1"/>
        <v>9309</v>
      </c>
      <c r="I20" s="28">
        <f t="shared" si="1"/>
        <v>8370.6</v>
      </c>
      <c r="J20" s="28">
        <f t="shared" si="1"/>
        <v>5086.2</v>
      </c>
      <c r="K20" s="28">
        <f t="shared" si="1"/>
        <v>4617</v>
      </c>
      <c r="L20" s="28">
        <f t="shared" si="1"/>
        <v>10247.4</v>
      </c>
      <c r="M20" s="28">
        <f t="shared" si="1"/>
        <v>9074.4</v>
      </c>
      <c r="N20" s="28">
        <f t="shared" si="1"/>
        <v>9778.2000000000007</v>
      </c>
      <c r="O20" s="5"/>
      <c r="P20" s="42">
        <f>SUM(C20:N20)</f>
        <v>98101.199999999983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68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204.82999999999993</v>
      </c>
      <c r="E31" s="47">
        <f t="shared" si="3"/>
        <v>-2271.58</v>
      </c>
      <c r="F31" s="47">
        <f t="shared" si="3"/>
        <v>-1260.5500000000002</v>
      </c>
      <c r="G31" s="47">
        <f t="shared" si="3"/>
        <v>-233.23999999999978</v>
      </c>
      <c r="H31" s="47">
        <f t="shared" si="3"/>
        <v>703.84000000000015</v>
      </c>
      <c r="I31" s="47">
        <f t="shared" si="3"/>
        <v>1548.0900000000001</v>
      </c>
      <c r="J31" s="47">
        <f t="shared" si="3"/>
        <v>-3519.05</v>
      </c>
      <c r="K31" s="47">
        <f t="shared" si="3"/>
        <v>-4014.5600000000013</v>
      </c>
      <c r="L31" s="47">
        <f t="shared" si="3"/>
        <v>1495.8899999999994</v>
      </c>
      <c r="M31" s="47">
        <f t="shared" si="3"/>
        <v>467.82999999999993</v>
      </c>
      <c r="N31" s="47">
        <f t="shared" si="3"/>
        <v>1172.9500000000007</v>
      </c>
      <c r="P31" s="57">
        <f>SUM(C31:N31)</f>
        <v>-4740.7000000000007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workbookViewId="0">
      <selection activeCell="C3" sqref="C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5">
        <f>SUM(C6:N6)</f>
        <v>133</v>
      </c>
    </row>
    <row r="7" spans="2:16" x14ac:dyDescent="0.3">
      <c r="B7" s="9" t="s">
        <v>21</v>
      </c>
      <c r="C7" s="37">
        <v>19</v>
      </c>
      <c r="D7" s="37">
        <v>20</v>
      </c>
      <c r="E7" s="37">
        <v>20</v>
      </c>
      <c r="F7" s="37">
        <v>21</v>
      </c>
      <c r="G7" s="37">
        <v>19</v>
      </c>
      <c r="H7" s="37">
        <v>2</v>
      </c>
      <c r="I7" s="37">
        <v>18</v>
      </c>
      <c r="J7" s="37"/>
      <c r="K7" s="37"/>
      <c r="L7" s="37"/>
      <c r="M7" s="37"/>
      <c r="N7" s="37"/>
      <c r="O7" s="36"/>
      <c r="P7" s="55">
        <f>SUM(C7:N7)</f>
        <v>119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1</v>
      </c>
      <c r="E8" s="59">
        <f t="shared" si="0"/>
        <v>1</v>
      </c>
      <c r="F8" s="59">
        <f t="shared" si="0"/>
        <v>2</v>
      </c>
      <c r="G8" s="59">
        <f t="shared" si="0"/>
        <v>0</v>
      </c>
      <c r="H8" s="59">
        <f t="shared" si="0"/>
        <v>-17</v>
      </c>
      <c r="I8" s="59">
        <f t="shared" si="0"/>
        <v>-1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-14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>
        <v>20</v>
      </c>
      <c r="E11" s="11">
        <v>20.5</v>
      </c>
      <c r="F11" s="11">
        <v>21</v>
      </c>
      <c r="G11" s="11">
        <v>19</v>
      </c>
      <c r="H11" s="11">
        <v>2</v>
      </c>
      <c r="I11" s="11">
        <v>18</v>
      </c>
      <c r="J11" s="11"/>
      <c r="K11" s="11"/>
      <c r="L11" s="11"/>
      <c r="M11" s="11"/>
      <c r="N11" s="11"/>
      <c r="P11" s="56">
        <f>SUM(C11:N11)</f>
        <v>119.5</v>
      </c>
    </row>
    <row r="12" spans="2:16" x14ac:dyDescent="0.3">
      <c r="B12" s="9" t="s">
        <v>16</v>
      </c>
      <c r="C12" s="12">
        <v>3</v>
      </c>
      <c r="D12" s="12"/>
      <c r="E12" s="12">
        <v>0.5</v>
      </c>
      <c r="F12" s="12"/>
      <c r="G12" s="12"/>
      <c r="H12" s="12">
        <v>18</v>
      </c>
      <c r="I12" s="12">
        <v>4</v>
      </c>
      <c r="J12" s="12"/>
      <c r="K12" s="12"/>
      <c r="L12" s="12"/>
      <c r="M12" s="12"/>
      <c r="N12" s="12"/>
      <c r="P12" s="56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8839.8000000000011</v>
      </c>
      <c r="D17" s="10">
        <f>D11*Params!$C$6*(1-Params!$C$3)-Params!$C$4</f>
        <v>9309</v>
      </c>
      <c r="E17" s="10">
        <f>E11*Params!$C$6*(1-Params!$C$3)-Params!$C$4</f>
        <v>9543.6</v>
      </c>
      <c r="F17" s="10">
        <f>F11*Params!$C$6*(1-Params!$C$3)-Params!$C$4</f>
        <v>9778.2000000000007</v>
      </c>
      <c r="G17" s="10">
        <f>G11*Params!$C$6*(1-Params!$C$3)-Params!$C$4</f>
        <v>8839.8000000000011</v>
      </c>
      <c r="H17" s="10">
        <f>H11*Params!$C$6*(1-Params!$C$3)-Params!$C$4</f>
        <v>863.40000000000009</v>
      </c>
      <c r="I17" s="10">
        <f>I11*Params!$C$6*(1-Params!$C$3)-Params!$C$4</f>
        <v>8370.6</v>
      </c>
      <c r="J17" s="10"/>
      <c r="K17" s="10"/>
      <c r="L17" s="10"/>
      <c r="M17" s="10"/>
      <c r="N17" s="10"/>
      <c r="O17" s="4"/>
      <c r="P17" s="41">
        <f>SUM(C17:N17)</f>
        <v>55544.400000000009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8839.8000000000011</v>
      </c>
      <c r="D19" s="28">
        <f t="shared" si="1"/>
        <v>9309</v>
      </c>
      <c r="E19" s="28">
        <f t="shared" si="1"/>
        <v>9543.6</v>
      </c>
      <c r="F19" s="28">
        <f t="shared" si="1"/>
        <v>9778.2000000000007</v>
      </c>
      <c r="G19" s="28">
        <f t="shared" si="1"/>
        <v>8839.8000000000011</v>
      </c>
      <c r="H19" s="28">
        <f t="shared" si="1"/>
        <v>863.40000000000009</v>
      </c>
      <c r="I19" s="28">
        <f t="shared" si="1"/>
        <v>8370.6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55544.400000000009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5457.07</v>
      </c>
      <c r="D22" s="10">
        <v>5457.07</v>
      </c>
      <c r="E22" s="10">
        <v>5457.07</v>
      </c>
      <c r="F22" s="10">
        <v>5457.07</v>
      </c>
      <c r="G22" s="10">
        <v>5457.07</v>
      </c>
      <c r="H22" s="10">
        <v>5657.07</v>
      </c>
      <c r="I22" s="10">
        <v>4938.8900000000003</v>
      </c>
      <c r="J22" s="10"/>
      <c r="K22" s="10"/>
      <c r="L22" s="10"/>
      <c r="M22" s="10"/>
      <c r="N22" s="10"/>
      <c r="O22" s="4"/>
      <c r="P22" s="43">
        <f>SUM(C22:N22)</f>
        <v>37881.31</v>
      </c>
    </row>
    <row r="23" spans="2:16" x14ac:dyDescent="0.3">
      <c r="B23" s="9" t="s">
        <v>8</v>
      </c>
      <c r="C23" s="10">
        <f>1210.32+2278.84</f>
        <v>3489.16</v>
      </c>
      <c r="D23" s="10">
        <f>1210.32+2286.73</f>
        <v>3497.05</v>
      </c>
      <c r="E23" s="10">
        <f>1210.32+2281.48</f>
        <v>3491.8</v>
      </c>
      <c r="F23" s="10">
        <f>1210.32+2280.16</f>
        <v>3490.4799999999996</v>
      </c>
      <c r="G23" s="10">
        <f>1210.32+2278.84</f>
        <v>3489.16</v>
      </c>
      <c r="H23" s="10">
        <f>1210.32+2278.84</f>
        <v>3489.16</v>
      </c>
      <c r="I23" s="10">
        <f>1062.06+2035.19</f>
        <v>3097.25</v>
      </c>
      <c r="J23" s="10"/>
      <c r="K23" s="10"/>
      <c r="L23" s="10"/>
      <c r="M23" s="10"/>
      <c r="N23" s="10"/>
      <c r="O23" s="4"/>
      <c r="P23" s="43">
        <f>SUM(C23:N23)</f>
        <v>24044.06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8946.23</v>
      </c>
      <c r="D25" s="44">
        <f t="shared" si="2"/>
        <v>8954.119999999999</v>
      </c>
      <c r="E25" s="44">
        <f t="shared" si="2"/>
        <v>8948.869999999999</v>
      </c>
      <c r="F25" s="44">
        <f t="shared" si="2"/>
        <v>8947.5499999999993</v>
      </c>
      <c r="G25" s="44">
        <f t="shared" si="2"/>
        <v>8946.23</v>
      </c>
      <c r="H25" s="44">
        <f t="shared" si="2"/>
        <v>9146.23</v>
      </c>
      <c r="I25" s="44">
        <f>SUM(I22:I24)</f>
        <v>8036.14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61925.369999999995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5" t="s">
        <v>42</v>
      </c>
      <c r="C27" s="66">
        <v>200</v>
      </c>
      <c r="D27" s="66">
        <v>200</v>
      </c>
      <c r="E27" s="66">
        <v>200</v>
      </c>
      <c r="F27" s="66">
        <v>200</v>
      </c>
      <c r="G27" s="66">
        <v>200</v>
      </c>
      <c r="H27" s="66"/>
      <c r="I27" s="66"/>
      <c r="J27" s="66"/>
      <c r="K27" s="66"/>
      <c r="L27" s="66"/>
      <c r="M27" s="66"/>
      <c r="N27" s="66"/>
      <c r="P27" s="67">
        <f>SUM(C27:N27)</f>
        <v>1000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-106.42999999999847</v>
      </c>
      <c r="D29" s="47">
        <f t="shared" si="3"/>
        <v>354.88000000000102</v>
      </c>
      <c r="E29" s="47">
        <f t="shared" si="3"/>
        <v>594.73000000000138</v>
      </c>
      <c r="F29" s="47">
        <f t="shared" si="3"/>
        <v>830.65000000000146</v>
      </c>
      <c r="G29" s="47">
        <f t="shared" si="3"/>
        <v>-106.42999999999847</v>
      </c>
      <c r="H29" s="47">
        <f t="shared" si="3"/>
        <v>-8282.83</v>
      </c>
      <c r="I29" s="47">
        <f>I19-I25</f>
        <v>334.46000000000004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-6380.969999999993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11" sqref="C11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SUM('2023'!P27)+('2024'!P31)+'2025'!P29</f>
        <v>-3461.0499999999856</v>
      </c>
    </row>
    <row r="4" spans="2:3" ht="16.95" customHeight="1" x14ac:dyDescent="0.3">
      <c r="B4" s="38" t="s">
        <v>37</v>
      </c>
      <c r="C4" s="40">
        <f>'2023'!P12+'2024'!P12+'2025'!P12</f>
        <v>64</v>
      </c>
    </row>
    <row r="5" spans="2:3" x14ac:dyDescent="0.3">
      <c r="B5" s="38" t="s">
        <v>44</v>
      </c>
      <c r="C5" s="40">
        <f>(31*2.08)-C4-0.16</f>
        <v>0.32000000000000395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2025-08-05T11:50:56Z</dcterms:modified>
</cp:coreProperties>
</file>