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BEC81746-A0C4-43D0-8955-8BE8FEC26B95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H23" i="16"/>
  <c r="H17" i="16"/>
  <c r="G23" i="16" l="1"/>
  <c r="G17" i="16"/>
  <c r="F23" i="16" l="1"/>
  <c r="F17" i="16"/>
  <c r="E23" i="16" l="1"/>
  <c r="E26" i="16" s="1"/>
  <c r="E17" i="16"/>
  <c r="E19" i="16" s="1"/>
  <c r="D23" i="16"/>
  <c r="D26" i="16" s="1"/>
  <c r="D17" i="16"/>
  <c r="D19" i="16" s="1"/>
  <c r="C23" i="16"/>
  <c r="P23" i="16" s="1"/>
  <c r="C17" i="16"/>
  <c r="C19" i="16" s="1"/>
  <c r="N17" i="15"/>
  <c r="I19" i="16"/>
  <c r="J19" i="16"/>
  <c r="P31" i="16"/>
  <c r="P30" i="16"/>
  <c r="N26" i="16"/>
  <c r="L26" i="16"/>
  <c r="K26" i="16"/>
  <c r="J26" i="16"/>
  <c r="I26" i="16"/>
  <c r="H26" i="16"/>
  <c r="G26" i="16"/>
  <c r="F26" i="16"/>
  <c r="P25" i="16"/>
  <c r="P24" i="16"/>
  <c r="C26" i="16"/>
  <c r="P22" i="16"/>
  <c r="M19" i="16"/>
  <c r="L19" i="16"/>
  <c r="K19" i="16"/>
  <c r="H19" i="16"/>
  <c r="G19" i="16"/>
  <c r="F19" i="16"/>
  <c r="P18" i="16"/>
  <c r="N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3" i="15"/>
  <c r="M23" i="15"/>
  <c r="M17" i="15"/>
  <c r="J17" i="14"/>
  <c r="C23" i="15"/>
  <c r="J28" i="16" l="1"/>
  <c r="L28" i="16"/>
  <c r="N28" i="16"/>
  <c r="F28" i="16"/>
  <c r="E28" i="16"/>
  <c r="D28" i="16"/>
  <c r="G28" i="16"/>
  <c r="H28" i="16"/>
  <c r="K28" i="16"/>
  <c r="P8" i="16"/>
  <c r="P17" i="16"/>
  <c r="I28" i="16"/>
  <c r="C28" i="16"/>
  <c r="P19" i="16"/>
  <c r="M26" i="16"/>
  <c r="M28" i="16" s="1"/>
  <c r="P31" i="15"/>
  <c r="P30" i="15"/>
  <c r="P33" i="15" s="1"/>
  <c r="N26" i="15"/>
  <c r="M26" i="15"/>
  <c r="L26" i="15"/>
  <c r="K26" i="15"/>
  <c r="J26" i="15"/>
  <c r="I26" i="15"/>
  <c r="H26" i="15"/>
  <c r="G26" i="15"/>
  <c r="F26" i="15"/>
  <c r="F28" i="15" s="1"/>
  <c r="E26" i="15"/>
  <c r="D26" i="15"/>
  <c r="C26" i="15"/>
  <c r="P25" i="15"/>
  <c r="P24" i="15"/>
  <c r="P23" i="15"/>
  <c r="P22" i="15"/>
  <c r="L19" i="15"/>
  <c r="K19" i="15"/>
  <c r="J19" i="15"/>
  <c r="I19" i="15"/>
  <c r="H19" i="15"/>
  <c r="G19" i="15"/>
  <c r="F19" i="15"/>
  <c r="E19" i="15"/>
  <c r="E28" i="15" s="1"/>
  <c r="D19" i="15"/>
  <c r="C19" i="15"/>
  <c r="P18" i="15"/>
  <c r="N19" i="15"/>
  <c r="M19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K28" i="15" l="1"/>
  <c r="D28" i="15"/>
  <c r="P26" i="16"/>
  <c r="P28" i="16"/>
  <c r="P34" i="15"/>
  <c r="C28" i="15"/>
  <c r="G28" i="15"/>
  <c r="H28" i="15"/>
  <c r="J28" i="15"/>
  <c r="L28" i="15"/>
  <c r="M28" i="15"/>
  <c r="N28" i="15"/>
  <c r="I28" i="15"/>
  <c r="P26" i="15"/>
  <c r="P8" i="15"/>
  <c r="P19" i="15"/>
  <c r="P17" i="15"/>
  <c r="P31" i="14"/>
  <c r="P30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P22" i="14"/>
  <c r="J19" i="14"/>
  <c r="H19" i="14"/>
  <c r="H28" i="14" s="1"/>
  <c r="G19" i="14"/>
  <c r="G28" i="14" s="1"/>
  <c r="F19" i="14"/>
  <c r="F28" i="14" s="1"/>
  <c r="E19" i="14"/>
  <c r="D19" i="14"/>
  <c r="D28" i="14" s="1"/>
  <c r="C19" i="14"/>
  <c r="C28" i="14" s="1"/>
  <c r="P18" i="14"/>
  <c r="N17" i="14"/>
  <c r="N19" i="14" s="1"/>
  <c r="N28" i="14" s="1"/>
  <c r="M17" i="14"/>
  <c r="M19" i="14" s="1"/>
  <c r="L17" i="14"/>
  <c r="L19" i="14" s="1"/>
  <c r="K17" i="14"/>
  <c r="K19" i="14" s="1"/>
  <c r="I17" i="14"/>
  <c r="I19" i="14" s="1"/>
  <c r="I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K28" i="14" l="1"/>
  <c r="P28" i="15"/>
  <c r="C3" i="13" s="1"/>
  <c r="M28" i="14"/>
  <c r="L28" i="14"/>
  <c r="P8" i="14"/>
  <c r="E28" i="14"/>
  <c r="P26" i="14"/>
  <c r="J28" i="14"/>
  <c r="P19" i="14"/>
  <c r="P23" i="14"/>
  <c r="P17" i="14"/>
  <c r="P28" i="14" l="1"/>
</calcChain>
</file>

<file path=xl/sharedStrings.xml><?xml version="1.0" encoding="utf-8"?>
<sst xmlns="http://schemas.openxmlformats.org/spreadsheetml/2006/main" count="122" uniqueCount="47">
  <si>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</si>
  <si>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</si>
  <si>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</si>
  <si>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</si>
  <si>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</si>
  <si>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</si>
  <si>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</si>
  <si>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</si>
  <si>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</si>
  <si>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</si>
  <si>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</si>
  <si>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</si>
  <si>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</si>
  <si>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</si>
  <si>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</si>
  <si>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</si>
  <si>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</si>
  <si>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</si>
  <si>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</si>
  <si>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</si>
  <si>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</si>
  <si>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</si>
  <si>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</si>
  <si>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</si>
  <si>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</si>
  <si>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</si>
  <si>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</si>
  <si>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</si>
  <si>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</si>
  <si>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</si>
  <si>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</si>
  <si>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</si>
  <si>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</si>
  <si>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</si>
  <si>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</si>
  <si>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</si>
  <si>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</si>
  <si>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</si>
  <si>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</si>
  <si>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</si>
  <si>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</si>
  <si>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</si>
  <si>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</si>
  <si>
    <t>TJM (Novembre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</si>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</sst>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B3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3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workbookViewId="0">
      <selection activeCell="L17" sqref="L17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7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17</v>
      </c>
      <c r="N7" s="37">
        <v>20</v>
      </c>
      <c r="O7" s="36"/>
      <c r="P7" s="57">
        <f>SUM(C7:N7)</f>
        <v>37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-2</v>
      </c>
      <c r="N8" s="63">
        <f t="shared" si="0"/>
        <v>1</v>
      </c>
      <c r="O8" s="36"/>
      <c r="P8" s="57">
        <f>SUM(C8:N8)</f>
        <v>-1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>
        <v>20</v>
      </c>
      <c r="P11" s="58">
        <f>SUM(C11:N11)</f>
        <v>37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1</v>
      </c>
      <c r="P12" s="58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M11*Params!$C$6*(1-Params!$C$3)-Params!$C$4</f>
        <v>8527</v>
      </c>
      <c r="N17" s="10">
        <f>N11*Params!$C$6*(1-Params!$C$3)-Params!$C$4</f>
        <v>10045</v>
      </c>
      <c r="O17" s="4"/>
      <c r="P17" s="41">
        <f>SUM(C17:N17)</f>
        <v>18572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8527</v>
      </c>
      <c r="N19" s="28">
        <f t="shared" si="1"/>
        <v>10045</v>
      </c>
      <c r="O19" s="5"/>
      <c r="P19" s="42">
        <f>SUM(C19:O19)</f>
        <v>18572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>
        <v>4574.53</v>
      </c>
      <c r="N22" s="10">
        <v>5496.57</v>
      </c>
      <c r="O22" s="4"/>
      <c r="P22" s="43">
        <f>SUM(C22:N22)</f>
        <v>10634.38</v>
      </c>
    </row>
    <row r="23" spans="2:16" x14ac:dyDescent="0.3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f>965.04+1928.78</f>
        <v>2893.8199999999997</v>
      </c>
      <c r="N23" s="10">
        <f>1147.95+2303.75</f>
        <v>3451.7</v>
      </c>
      <c r="O23" s="4"/>
      <c r="P23" s="43">
        <f>SUM(C23:N23)</f>
        <v>6825.0499999999993</v>
      </c>
    </row>
    <row r="24" spans="2:16" x14ac:dyDescent="0.3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691.97</v>
      </c>
      <c r="N24" s="10">
        <v>578.76</v>
      </c>
      <c r="O24" s="4"/>
      <c r="P24" s="43">
        <f>SUM(C24:N24)</f>
        <v>1370.73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8160.32</v>
      </c>
      <c r="N26" s="44">
        <f>SUM(N22:N25)</f>
        <v>9527.0300000000007</v>
      </c>
      <c r="O26" s="4"/>
      <c r="P26" s="60">
        <f>SUM(C26:N26)</f>
        <v>18830.16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366.68000000000029</v>
      </c>
      <c r="N28" s="47">
        <f t="shared" si="3"/>
        <v>517.96999999999935</v>
      </c>
      <c r="P28" s="59">
        <f>SUM(C28:O28)</f>
        <v>-258.16000000000031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1088</v>
      </c>
      <c r="N30" s="54">
        <v>1080</v>
      </c>
      <c r="P30" s="61">
        <f>SUM(C30:N30)</f>
        <v>2168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691.97</v>
      </c>
      <c r="N31" s="54">
        <v>578.76</v>
      </c>
      <c r="P31" s="61">
        <f>SUM(C31:N31)</f>
        <v>1270.73</v>
      </c>
    </row>
    <row r="33" spans="6:16" x14ac:dyDescent="0.3">
      <c r="N33" s="54" t="s">
        <v>44</v>
      </c>
      <c r="P33" s="61">
        <f>P30*0.636</f>
        <v>1378.848</v>
      </c>
    </row>
    <row r="34" spans="6:16" x14ac:dyDescent="0.3">
      <c r="N34" s="54" t="s">
        <v>45</v>
      </c>
      <c r="P34" s="61">
        <f>P33-P31</f>
        <v>108.11799999999994</v>
      </c>
    </row>
    <row r="35" spans="6:16" x14ac:dyDescent="0.3">
      <c r="F35" s="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topLeftCell="A4" workbookViewId="0">
      <selection activeCell="H31" sqref="H31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114</v>
      </c>
    </row>
    <row r="7" spans="2:16" x14ac:dyDescent="0.3">
      <c r="B7" s="9" t="s">
        <v>21</v>
      </c>
      <c r="C7" s="37">
        <v>20</v>
      </c>
      <c r="D7" s="37">
        <v>19</v>
      </c>
      <c r="E7" s="37">
        <v>15</v>
      </c>
      <c r="F7" s="37">
        <v>20</v>
      </c>
      <c r="G7" s="37">
        <v>19</v>
      </c>
      <c r="H7" s="37">
        <v>18</v>
      </c>
      <c r="I7" s="37"/>
      <c r="J7" s="37"/>
      <c r="K7" s="37"/>
      <c r="L7" s="37"/>
      <c r="M7" s="37"/>
      <c r="N7" s="37"/>
      <c r="O7" s="36"/>
      <c r="P7" s="57">
        <f>SUM(C7:N7)</f>
        <v>111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0</v>
      </c>
      <c r="H8" s="63">
        <f t="shared" si="0"/>
        <v>-1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19</v>
      </c>
      <c r="E11" s="11">
        <v>15</v>
      </c>
      <c r="F11" s="11">
        <v>20</v>
      </c>
      <c r="G11" s="11">
        <v>19</v>
      </c>
      <c r="H11" s="11">
        <v>18</v>
      </c>
      <c r="I11" s="11"/>
      <c r="J11" s="11"/>
      <c r="K11" s="11"/>
      <c r="L11" s="11"/>
      <c r="M11" s="11"/>
      <c r="N11" s="11"/>
      <c r="P11" s="58">
        <f>SUM(C11:N11)</f>
        <v>111</v>
      </c>
    </row>
    <row r="12" spans="2:16" x14ac:dyDescent="0.3">
      <c r="B12" s="9" t="s">
        <v>16</v>
      </c>
      <c r="C12" s="12"/>
      <c r="D12" s="12">
        <v>1</v>
      </c>
      <c r="E12" s="12">
        <v>6</v>
      </c>
      <c r="F12" s="12">
        <v>1</v>
      </c>
      <c r="G12" s="12"/>
      <c r="H12" s="12">
        <v>2</v>
      </c>
      <c r="I12" s="12"/>
      <c r="J12" s="12"/>
      <c r="K12" s="12"/>
      <c r="L12" s="12"/>
      <c r="M12" s="12"/>
      <c r="N12" s="12"/>
      <c r="P12" s="58">
        <f>SUM(C12:N12)</f>
        <v>10</v>
      </c>
    </row>
    <row r="13" spans="2:16" x14ac:dyDescent="0.3">
      <c r="B13" s="9" t="s">
        <v>17</v>
      </c>
      <c r="C13" s="12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9539</v>
      </c>
      <c r="E17" s="10">
        <f>E11*Params!$C$6*(1-Params!$C$3)-Params!$C$4</f>
        <v>7515</v>
      </c>
      <c r="F17" s="10">
        <f>F11*Params!$C$6*(1-Params!$C$3)-Params!$C$4</f>
        <v>10045</v>
      </c>
      <c r="G17" s="10">
        <f>G11*Params!$C$6*(1-Params!$C$3)-Params!$C$4</f>
        <v>9539</v>
      </c>
      <c r="H17" s="10">
        <f>H11*Params!$C$6*(1-Params!$C$3)-Params!$C$4</f>
        <v>9033</v>
      </c>
      <c r="I17" s="10"/>
      <c r="J17" s="10"/>
      <c r="K17" s="10"/>
      <c r="L17" s="10"/>
      <c r="M17" s="10"/>
      <c r="N17" s="10"/>
      <c r="O17" s="4"/>
      <c r="P17" s="41">
        <f>SUM(C17:N17)</f>
        <v>55716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10045</v>
      </c>
      <c r="D19" s="28">
        <f t="shared" si="1"/>
        <v>9539</v>
      </c>
      <c r="E19" s="28">
        <f t="shared" si="1"/>
        <v>7515</v>
      </c>
      <c r="F19" s="28">
        <f t="shared" si="1"/>
        <v>10045</v>
      </c>
      <c r="G19" s="28">
        <f t="shared" si="1"/>
        <v>9539</v>
      </c>
      <c r="H19" s="28">
        <f t="shared" si="1"/>
        <v>9033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55716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4949.34</v>
      </c>
      <c r="D22" s="10">
        <v>5503.08</v>
      </c>
      <c r="E22" s="10">
        <v>5503.08</v>
      </c>
      <c r="F22" s="10">
        <v>5503.08</v>
      </c>
      <c r="G22" s="10">
        <v>5503.08</v>
      </c>
      <c r="H22" s="10">
        <v>5503.08</v>
      </c>
      <c r="I22" s="10"/>
      <c r="J22" s="10"/>
      <c r="K22" s="10"/>
      <c r="L22" s="10"/>
      <c r="M22" s="10"/>
      <c r="N22" s="10"/>
      <c r="O22" s="4"/>
      <c r="P22" s="43">
        <f>SUM(C22:N22)</f>
        <v>32464.740000000005</v>
      </c>
    </row>
    <row r="23" spans="2:16" x14ac:dyDescent="0.3">
      <c r="B23" s="9" t="s">
        <v>8</v>
      </c>
      <c r="C23" s="10">
        <f>1053.47+2096.26</f>
        <v>3149.7300000000005</v>
      </c>
      <c r="D23" s="10">
        <f>1159.51+2316.29</f>
        <v>3475.8</v>
      </c>
      <c r="E23" s="10">
        <f>1159.51+2316.29</f>
        <v>3475.8</v>
      </c>
      <c r="F23" s="10">
        <f>1159.51+2331.65</f>
        <v>3491.16</v>
      </c>
      <c r="G23" s="10">
        <f>1159.51+2318.86</f>
        <v>3478.37</v>
      </c>
      <c r="H23" s="10">
        <f>1159.51+2316.3</f>
        <v>3475.8100000000004</v>
      </c>
      <c r="I23" s="10"/>
      <c r="J23" s="10"/>
      <c r="K23" s="10"/>
      <c r="L23" s="10"/>
      <c r="M23" s="10"/>
      <c r="N23" s="10"/>
      <c r="O23" s="4"/>
      <c r="P23" s="43">
        <f>SUM(C23:N23)</f>
        <v>20546.670000000002</v>
      </c>
    </row>
    <row r="24" spans="2:16" x14ac:dyDescent="0.3">
      <c r="B24" s="55" t="s">
        <v>40</v>
      </c>
      <c r="C24" s="10">
        <v>556.96</v>
      </c>
      <c r="D24" s="10">
        <v>534.11</v>
      </c>
      <c r="E24" s="10">
        <v>442.72</v>
      </c>
      <c r="F24" s="10">
        <v>556.96</v>
      </c>
      <c r="G24" s="10">
        <v>534.11</v>
      </c>
      <c r="H24" s="10">
        <v>511.26</v>
      </c>
      <c r="I24" s="10"/>
      <c r="J24" s="10"/>
      <c r="K24" s="10"/>
      <c r="L24" s="10"/>
      <c r="M24" s="10"/>
      <c r="N24" s="10"/>
      <c r="O24" s="4"/>
      <c r="P24" s="43">
        <f>SUM(C24:N24)</f>
        <v>3136.12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8656.0300000000007</v>
      </c>
      <c r="D26" s="44">
        <f t="shared" si="2"/>
        <v>9512.9900000000016</v>
      </c>
      <c r="E26" s="44">
        <f t="shared" si="2"/>
        <v>9421.6</v>
      </c>
      <c r="F26" s="44">
        <f t="shared" si="2"/>
        <v>9551.2000000000007</v>
      </c>
      <c r="G26" s="44">
        <f t="shared" si="2"/>
        <v>9515.5600000000013</v>
      </c>
      <c r="H26" s="44">
        <f t="shared" si="2"/>
        <v>9490.15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56147.530000000006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1388.9699999999993</v>
      </c>
      <c r="D28" s="47">
        <f t="shared" si="3"/>
        <v>26.009999999998399</v>
      </c>
      <c r="E28" s="47">
        <f t="shared" si="3"/>
        <v>-1906.6000000000004</v>
      </c>
      <c r="F28" s="47">
        <f t="shared" si="3"/>
        <v>493.79999999999927</v>
      </c>
      <c r="G28" s="47">
        <f t="shared" si="3"/>
        <v>23.43999999999869</v>
      </c>
      <c r="H28" s="47">
        <f t="shared" si="3"/>
        <v>-457.14999999999964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-431.53000000000429</v>
      </c>
    </row>
    <row r="30" spans="2:16" x14ac:dyDescent="0.3">
      <c r="B30" s="62" t="s">
        <v>37</v>
      </c>
      <c r="C30" s="54">
        <v>1280</v>
      </c>
      <c r="D30" s="54">
        <v>1216</v>
      </c>
      <c r="E30" s="54">
        <v>960</v>
      </c>
      <c r="F30" s="54">
        <v>1280</v>
      </c>
      <c r="G30" s="54">
        <v>1216</v>
      </c>
      <c r="H30" s="54">
        <v>1152</v>
      </c>
      <c r="I30" s="54"/>
      <c r="J30" s="54"/>
      <c r="K30" s="54"/>
      <c r="L30" s="54"/>
      <c r="M30" s="54"/>
      <c r="N30" s="54"/>
      <c r="P30" s="61">
        <f>SUM(C30:N30)</f>
        <v>7104</v>
      </c>
    </row>
    <row r="31" spans="2:16" x14ac:dyDescent="0.3">
      <c r="B31" s="62" t="s">
        <v>38</v>
      </c>
      <c r="C31" s="54">
        <v>556.96</v>
      </c>
      <c r="D31" s="54">
        <v>534.11</v>
      </c>
      <c r="E31" s="54">
        <v>442.72</v>
      </c>
      <c r="F31" s="54">
        <v>556.96</v>
      </c>
      <c r="G31" s="54">
        <v>534.11</v>
      </c>
      <c r="H31" s="54">
        <v>511.26</v>
      </c>
      <c r="I31" s="54"/>
      <c r="J31" s="54"/>
      <c r="K31" s="54"/>
      <c r="L31" s="54"/>
      <c r="M31" s="54"/>
      <c r="N31" s="54"/>
      <c r="P31" s="61">
        <f>SUM(C31:N31)</f>
        <v>3136.12</v>
      </c>
    </row>
    <row r="33" spans="6:6" x14ac:dyDescent="0.3">
      <c r="F33" s="4"/>
    </row>
  </sheetData>
  <mergeCells count="1"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  <row r="6" spans="2:3" ht="30" customHeight="1" x14ac:dyDescent="0.3">
      <c r="B6" s="65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'2024'!P28-('2024'!C28)+'2025'!P28</f>
        <v>453.11999999999534</v>
      </c>
    </row>
    <row r="4" spans="2:3" ht="16.95" customHeight="1" x14ac:dyDescent="0.3">
      <c r="B4" s="38" t="s">
        <v>39</v>
      </c>
      <c r="C4" s="40">
        <f>'2024'!P12+'2025'!P12</f>
        <v>11</v>
      </c>
    </row>
    <row r="5" spans="2:3" x14ac:dyDescent="0.3">
      <c r="B5" t="s">
        <v>46</v>
      </c>
      <c r="C5">
        <f>(2.08*8)-C4</f>
        <v>5.6400000000000006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35</vt:i4>
      </vt:variant>
    </vt:vector>
  </HeadingPairs>
  <TitlesOfParts>
    <vt:vector size="40" baseType="lpstr">
      <vt:lpstr>2023</vt:lpstr>
      <vt:lpstr>2024</vt:lpstr>
      <vt:lpstr>2025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2025-07-10T10:02:15Z</dcterms:modified>
</cp:coreProperties>
</file>