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6\"/>
    </mc:Choice>
  </mc:AlternateContent>
  <xr:revisionPtr revIDLastSave="0" documentId="13_ncr:1_{2BC90ED5-DE8F-4193-BB71-482544E513DB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2025" sheetId="15" r:id="rId1"/>
    <sheet name="Params" sheetId="11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'2025'!$B$14</definedName>
    <definedName name="CRA_ASTREINTE">#REF!</definedName>
    <definedName name="CRA_CP" localSheetId="0">'2025'!$B$12</definedName>
    <definedName name="CRA_CP">#REF!</definedName>
    <definedName name="CRA_PRODUCTION" localSheetId="0">'2025'!$B$11</definedName>
    <definedName name="CRA_PRODUCTION">#REF!</definedName>
    <definedName name="CRA_SANS_SOLDE" localSheetId="0">'2025'!$B$13</definedName>
    <definedName name="CRA_SANS_SOLDE">#REF!</definedName>
    <definedName name="DECEMBRE" localSheetId="0">'2025'!$N$3</definedName>
    <definedName name="DECEMBRE">#REF!</definedName>
    <definedName name="ENTREE_ASTREINTE" localSheetId="0">'2025'!$B$18</definedName>
    <definedName name="ENTREE_ASTREINTE">#REF!</definedName>
    <definedName name="ENTREES" localSheetId="0">'2025'!$B$16</definedName>
    <definedName name="ENTREES">#REF!</definedName>
    <definedName name="ENTREES_FACTURE" localSheetId="0">'2025'!$B$17</definedName>
    <definedName name="ENTREES_FACTURE">#REF!</definedName>
    <definedName name="FEVRIER" localSheetId="0">'2025'!$D$3</definedName>
    <definedName name="FEVRIER">#REF!</definedName>
    <definedName name="FRAIS_KM" localSheetId="0">'2025'!$B$33</definedName>
    <definedName name="FRAIS_KM">#REF!</definedName>
    <definedName name="FRAIS_KM_FIXE" localSheetId="0">'2025'!$B$33</definedName>
    <definedName name="FRAIS_KM_FIXE">#REF!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MBRE_KM" localSheetId="0">'2025'!$B$32</definedName>
    <definedName name="NOMBRE_KM">#REF!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'2025'!$B$30</definedName>
    <definedName name="SOLDE">#REF!</definedName>
    <definedName name="SORTIES" localSheetId="0">'2025'!$B$21</definedName>
    <definedName name="SORTIES">#REF!</definedName>
    <definedName name="SORTIES_ABONDEMENT_CSG_CRDS" localSheetId="0">'2025'!#REF!</definedName>
    <definedName name="SORTIES_ABONDEMENT_CSG_CRDS">#REF!</definedName>
    <definedName name="SORTIES_ABONDEMENT_NET" localSheetId="0">'2025'!#REF!</definedName>
    <definedName name="SORTIES_ABONDEMENT_NET">#REF!</definedName>
    <definedName name="SORTIES_ACHATS_HT" localSheetId="0">'2025'!#REF!</definedName>
    <definedName name="SORTIES_ACHATS_HT">#REF!</definedName>
    <definedName name="SORTIES_CHARGES_SOCIALES_PATRONALES" localSheetId="0">'2025'!$B$26</definedName>
    <definedName name="SORTIES_CHARGES_SOCIALES_PATRONALES">#REF!</definedName>
    <definedName name="SORTIES_FRAIS_KM" localSheetId="0">'2025'!$B$27</definedName>
    <definedName name="SORTIES_FRAIS_KM">#REF!</definedName>
    <definedName name="SORTIES_FRAIS_PEE_AMUNDI" localSheetId="0">'2025'!$B$25</definedName>
    <definedName name="SORTIES_FRAIS_PEE_AMUNDI">#REF!</definedName>
    <definedName name="SORTIES_I_CSG_CRDS" localSheetId="0">'2025'!#REF!</definedName>
    <definedName name="SORTIES_I_CSG_CRDS">#REF!</definedName>
    <definedName name="SORTIES_INTERESSEMENT_CSG_CRDS" localSheetId="0">'2025'!$B$24</definedName>
    <definedName name="SORTIES_INTERESSEMENT_CSG_CRDS">#REF!</definedName>
    <definedName name="SORTIES_INTERESSEMENT_NET" localSheetId="0">'2025'!$B$23</definedName>
    <definedName name="SORTIES_INTERESSEMENT_NET">#REF!</definedName>
    <definedName name="SORTIES_SALAIRE_NET" localSheetId="0">'2025'!$B$22</definedName>
    <definedName name="SORTIES_SALAIRE_NET">#REF!</definedName>
    <definedName name="SORTIES_SALAIRES_NET">#REF!</definedName>
    <definedName name="TOTAL" localSheetId="0">'2025'!$P$3</definedName>
    <definedName name="TOTAL">#REF!</definedName>
    <definedName name="TOTAL_ENTREES" localSheetId="0">'2025'!$B$19</definedName>
    <definedName name="TOTAL_ENTREES">#REF!</definedName>
    <definedName name="TOTAL_SORTIES" localSheetId="0">'2025'!$B$28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3" l="1"/>
  <c r="H26" i="15"/>
  <c r="H24" i="15"/>
  <c r="H23" i="15"/>
  <c r="H25" i="15" s="1"/>
  <c r="H17" i="15"/>
  <c r="G26" i="15" l="1"/>
  <c r="G24" i="15"/>
  <c r="G23" i="15"/>
  <c r="G25" i="15" s="1"/>
  <c r="G17" i="15"/>
  <c r="M19" i="15" l="1"/>
  <c r="N19" i="15"/>
  <c r="C8" i="15"/>
  <c r="D8" i="15"/>
  <c r="E8" i="15"/>
  <c r="F8" i="15"/>
  <c r="G8" i="15"/>
  <c r="H8" i="15"/>
  <c r="H19" i="15"/>
  <c r="H28" i="15"/>
  <c r="P33" i="15" l="1"/>
  <c r="P32" i="15"/>
  <c r="N28" i="15"/>
  <c r="N30" i="15" s="1"/>
  <c r="M28" i="15"/>
  <c r="L28" i="15"/>
  <c r="K28" i="15"/>
  <c r="J28" i="15"/>
  <c r="I28" i="15"/>
  <c r="P27" i="15"/>
  <c r="P22" i="15"/>
  <c r="L19" i="15"/>
  <c r="K19" i="15"/>
  <c r="J19" i="15"/>
  <c r="I19" i="15"/>
  <c r="P18" i="15"/>
  <c r="G19" i="15"/>
  <c r="F19" i="15"/>
  <c r="E19" i="15"/>
  <c r="D19" i="15"/>
  <c r="C19" i="15"/>
  <c r="P14" i="15"/>
  <c r="P13" i="15"/>
  <c r="P12" i="15"/>
  <c r="C4" i="13" s="1"/>
  <c r="P11" i="15"/>
  <c r="N8" i="15"/>
  <c r="M8" i="15"/>
  <c r="L8" i="15"/>
  <c r="K8" i="15"/>
  <c r="J8" i="15"/>
  <c r="I8" i="15"/>
  <c r="P7" i="15"/>
  <c r="P6" i="15"/>
  <c r="M30" i="15" l="1"/>
  <c r="I30" i="15"/>
  <c r="K30" i="15"/>
  <c r="L30" i="15"/>
  <c r="J30" i="15"/>
  <c r="H30" i="15"/>
  <c r="P23" i="15"/>
  <c r="P26" i="15"/>
  <c r="P8" i="15"/>
  <c r="P24" i="15"/>
  <c r="P17" i="15"/>
  <c r="P19" i="15"/>
  <c r="D28" i="15"/>
  <c r="D30" i="15" s="1"/>
  <c r="E28" i="15"/>
  <c r="E30" i="15" s="1"/>
  <c r="P25" i="15"/>
  <c r="G28" i="15"/>
  <c r="G30" i="15" s="1"/>
  <c r="F28" i="15" l="1"/>
  <c r="F30" i="15" s="1"/>
  <c r="C28" i="15"/>
  <c r="P28" i="15" l="1"/>
  <c r="C30" i="15"/>
  <c r="P30" i="15" s="1"/>
  <c r="C3" i="13" s="1"/>
</calcChain>
</file>

<file path=xl/sharedStrings.xml><?xml version="1.0" encoding="utf-8"?>
<sst xmlns="http://schemas.openxmlformats.org/spreadsheetml/2006/main" count="47" uniqueCount="46">
  <si>
    <t>ENTREES</t>
  </si>
  <si>
    <t>SORTIES</t>
  </si>
  <si>
    <t>TOTAL ENTREES</t>
  </si>
  <si>
    <t>TOTAL SORTIES</t>
  </si>
  <si>
    <t>TOTAL</t>
  </si>
  <si>
    <t>MOIS</t>
  </si>
  <si>
    <t>Facture</t>
  </si>
  <si>
    <t>Frais Km</t>
  </si>
  <si>
    <t>Salaire Net</t>
  </si>
  <si>
    <t>Charges Sociales et Patronales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</si>
  <si>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</si>
  <si>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</si>
  <si>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</si>
  <si>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</si>
  <si>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</si>
  <si>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</si>
  <si>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</si>
  <si>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</si>
  <si>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</si>
  <si>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</si>
  <si>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</si>
  <si>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</si>
  <si>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</si>
  <si>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</si>
  <si>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</si>
  <si>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</si>
  <si>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</si>
  <si>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</si>
  <si>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 xml:space="preserve">SOLDE </t>
  </si>
  <si>
    <t>REPAS</t>
  </si>
  <si>
    <t>Pris</t>
  </si>
  <si>
    <t>Acquis</t>
  </si>
  <si>
    <t>Solde</t>
  </si>
  <si>
    <t>Taux</t>
  </si>
  <si>
    <t>Frais Fixe</t>
  </si>
  <si>
    <t>Détail des paramètres</t>
  </si>
  <si>
    <t>Frais PEE Amundi</t>
  </si>
  <si>
    <t>Synthése cumulé</t>
  </si>
  <si>
    <t>Solde cumulés</t>
  </si>
  <si>
    <t>Nombre de km</t>
  </si>
  <si>
    <t>Frais km</t>
  </si>
  <si>
    <t>Intéressement Net</t>
  </si>
  <si>
    <t>CSG/CRDS Intéressement</t>
  </si>
  <si>
    <t>Total Congés Payés Pris</t>
  </si>
  <si>
    <t>TJM (Mai 2025)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</si>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</sst>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.5"/>
      <name val="Calibri"/>
      <family val="2"/>
      <scheme val="minor"/>
    </font>
    <font>
      <b/>
      <sz val="11"/>
      <name val="Calibri"/>
      <family val="2"/>
      <scheme val="minor"/>
    </font>
    <font>
      <sz val="10.5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A9694"/>
        <bgColor rgb="FF000000"/>
      </patternFill>
    </fill>
    <fill>
      <patternFill patternType="solid">
        <fgColor rgb="FFE6B8B7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5" xfId="0" applyFont="1" applyFill="1" applyBorder="1"/>
    <xf numFmtId="0" fontId="0" fillId="2" borderId="4" xfId="0" applyFill="1" applyBorder="1"/>
    <xf numFmtId="0" fontId="1" fillId="3" borderId="7" xfId="0" applyFont="1" applyFill="1" applyBorder="1"/>
    <xf numFmtId="4" fontId="1" fillId="3" borderId="7" xfId="0" applyNumberFormat="1" applyFont="1" applyFill="1" applyBorder="1"/>
    <xf numFmtId="0" fontId="0" fillId="0" borderId="6" xfId="0" applyBorder="1" applyProtection="1">
      <protection locked="0"/>
    </xf>
    <xf numFmtId="4" fontId="5" fillId="4" borderId="6" xfId="0" applyNumberFormat="1" applyFont="1" applyFill="1" applyBorder="1"/>
    <xf numFmtId="0" fontId="8" fillId="0" borderId="6" xfId="0" applyFont="1" applyBorder="1" applyProtection="1">
      <protection locked="0"/>
    </xf>
    <xf numFmtId="4" fontId="9" fillId="4" borderId="6" xfId="0" applyNumberFormat="1" applyFont="1" applyFill="1" applyBorder="1"/>
    <xf numFmtId="4" fontId="5" fillId="4" borderId="9" xfId="0" applyNumberFormat="1" applyFont="1" applyFill="1" applyBorder="1"/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4" fontId="5" fillId="5" borderId="1" xfId="0" applyNumberFormat="1" applyFont="1" applyFill="1" applyBorder="1"/>
    <xf numFmtId="0" fontId="1" fillId="0" borderId="4" xfId="0" applyFont="1" applyBorder="1"/>
    <xf numFmtId="4" fontId="1" fillId="0" borderId="4" xfId="0" applyNumberFormat="1" applyFont="1" applyBorder="1"/>
    <xf numFmtId="0" fontId="1" fillId="7" borderId="5" xfId="0" applyFont="1" applyFill="1" applyBorder="1"/>
    <xf numFmtId="0" fontId="0" fillId="7" borderId="4" xfId="0" applyFill="1" applyBorder="1"/>
    <xf numFmtId="0" fontId="1" fillId="8" borderId="1" xfId="0" applyFont="1" applyFill="1" applyBorder="1"/>
    <xf numFmtId="0" fontId="1" fillId="8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9" borderId="5" xfId="0" applyFont="1" applyFill="1" applyBorder="1"/>
    <xf numFmtId="0" fontId="0" fillId="9" borderId="4" xfId="0" applyFill="1" applyBorder="1"/>
    <xf numFmtId="0" fontId="0" fillId="9" borderId="13" xfId="0" applyFill="1" applyBorder="1"/>
    <xf numFmtId="4" fontId="5" fillId="4" borderId="8" xfId="0" applyNumberFormat="1" applyFont="1" applyFill="1" applyBorder="1"/>
    <xf numFmtId="0" fontId="0" fillId="7" borderId="13" xfId="0" applyFill="1" applyBorder="1"/>
    <xf numFmtId="0" fontId="0" fillId="0" borderId="4" xfId="0" applyBorder="1" applyProtection="1">
      <protection locked="0"/>
    </xf>
    <xf numFmtId="0" fontId="0" fillId="0" borderId="4" xfId="0" applyBorder="1"/>
    <xf numFmtId="0" fontId="0" fillId="2" borderId="13" xfId="0" applyFill="1" applyBorder="1"/>
    <xf numFmtId="0" fontId="1" fillId="3" borderId="5" xfId="0" applyFont="1" applyFill="1" applyBorder="1"/>
    <xf numFmtId="4" fontId="0" fillId="3" borderId="4" xfId="0" applyNumberFormat="1" applyFill="1" applyBorder="1"/>
    <xf numFmtId="4" fontId="0" fillId="3" borderId="13" xfId="0" applyNumberFormat="1" applyFill="1" applyBorder="1"/>
    <xf numFmtId="4" fontId="1" fillId="4" borderId="0" xfId="0" applyNumberFormat="1" applyFont="1" applyFill="1"/>
    <xf numFmtId="4" fontId="1" fillId="2" borderId="1" xfId="0" applyNumberFormat="1" applyFont="1" applyFill="1" applyBorder="1"/>
    <xf numFmtId="0" fontId="1" fillId="11" borderId="1" xfId="0" applyFont="1" applyFill="1" applyBorder="1" applyAlignment="1">
      <alignment vertical="center"/>
    </xf>
    <xf numFmtId="9" fontId="1" fillId="11" borderId="1" xfId="1" applyFont="1" applyFill="1" applyBorder="1" applyAlignment="1">
      <alignment vertical="center"/>
    </xf>
    <xf numFmtId="0" fontId="1" fillId="6" borderId="1" xfId="0" applyFont="1" applyFill="1" applyBorder="1"/>
    <xf numFmtId="4" fontId="1" fillId="6" borderId="1" xfId="0" applyNumberFormat="1" applyFont="1" applyFill="1" applyBorder="1"/>
    <xf numFmtId="0" fontId="1" fillId="7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4" borderId="0" xfId="0" applyNumberFormat="1" applyFont="1" applyFill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4" fontId="1" fillId="3" borderId="7" xfId="0" applyNumberFormat="1" applyFont="1" applyFill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1" fillId="6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2" xfId="0" applyNumberFormat="1" applyBorder="1"/>
    <xf numFmtId="4" fontId="0" fillId="0" borderId="6" xfId="0" applyNumberFormat="1" applyBorder="1"/>
    <xf numFmtId="4" fontId="0" fillId="0" borderId="10" xfId="0" applyNumberFormat="1" applyBorder="1"/>
    <xf numFmtId="4" fontId="0" fillId="0" borderId="14" xfId="0" applyNumberFormat="1" applyBorder="1"/>
    <xf numFmtId="4" fontId="0" fillId="0" borderId="2" xfId="0" applyNumberFormat="1" applyBorder="1"/>
    <xf numFmtId="4" fontId="5" fillId="4" borderId="11" xfId="0" applyNumberFormat="1" applyFont="1" applyFill="1" applyBorder="1"/>
    <xf numFmtId="0" fontId="8" fillId="0" borderId="3" xfId="0" applyFont="1" applyBorder="1" applyProtection="1">
      <protection locked="0"/>
    </xf>
    <xf numFmtId="4" fontId="0" fillId="0" borderId="2" xfId="0" applyNumberFormat="1" applyBorder="1" applyAlignment="1">
      <alignment horizontal="right"/>
    </xf>
    <xf numFmtId="0" fontId="13" fillId="13" borderId="1" xfId="0" applyFont="1" applyFill="1" applyBorder="1" applyAlignment="1">
      <alignment vertical="center"/>
    </xf>
    <xf numFmtId="0" fontId="13" fillId="13" borderId="2" xfId="0" applyFont="1" applyFill="1" applyBorder="1" applyAlignment="1">
      <alignment vertical="center"/>
    </xf>
    <xf numFmtId="4" fontId="13" fillId="13" borderId="14" xfId="0" applyNumberFormat="1" applyFont="1" applyFill="1" applyBorder="1" applyAlignment="1">
      <alignment vertical="center"/>
    </xf>
    <xf numFmtId="4" fontId="5" fillId="0" borderId="6" xfId="0" applyNumberFormat="1" applyFont="1" applyBorder="1"/>
    <xf numFmtId="0" fontId="1" fillId="0" borderId="0" xfId="0" applyFont="1" applyAlignment="1">
      <alignment horizontal="right"/>
    </xf>
    <xf numFmtId="0" fontId="14" fillId="0" borderId="6" xfId="0" applyFont="1" applyBorder="1" applyProtection="1">
      <protection locked="0"/>
    </xf>
    <xf numFmtId="4" fontId="15" fillId="4" borderId="6" xfId="0" applyNumberFormat="1" applyFont="1" applyFill="1" applyBorder="1"/>
    <xf numFmtId="4" fontId="14" fillId="0" borderId="0" xfId="0" applyNumberFormat="1" applyFont="1"/>
    <xf numFmtId="4" fontId="16" fillId="0" borderId="1" xfId="0" applyNumberFormat="1" applyFont="1" applyBorder="1" applyAlignment="1">
      <alignment horizontal="right"/>
    </xf>
    <xf numFmtId="0" fontId="14" fillId="0" borderId="0" xfId="0" applyFont="1"/>
    <xf numFmtId="4" fontId="17" fillId="4" borderId="6" xfId="0" applyNumberFormat="1" applyFont="1" applyFill="1" applyBorder="1"/>
    <xf numFmtId="0" fontId="0" fillId="5" borderId="1" xfId="0" applyFill="1" applyBorder="1" applyProtection="1">
      <protection locked="0"/>
    </xf>
    <xf numFmtId="4" fontId="10" fillId="0" borderId="1" xfId="0" applyNumberFormat="1" applyFont="1" applyBorder="1" applyAlignment="1">
      <alignment horizontal="right"/>
    </xf>
    <xf numFmtId="4" fontId="10" fillId="0" borderId="4" xfId="0" applyNumberFormat="1" applyFont="1" applyBorder="1" applyAlignment="1">
      <alignment horizontal="right"/>
    </xf>
    <xf numFmtId="4" fontId="5" fillId="0" borderId="9" xfId="0" applyNumberFormat="1" applyFont="1" applyBorder="1"/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6" fillId="10" borderId="13" xfId="0" applyFont="1" applyFill="1" applyBorder="1" applyAlignment="1">
      <alignment horizontal="center" vertical="center"/>
    </xf>
    <xf numFmtId="0" fontId="12" fillId="12" borderId="5" xfId="0" applyFont="1" applyFill="1" applyBorder="1" applyAlignment="1">
      <alignment horizontal="center" vertical="center"/>
    </xf>
    <xf numFmtId="0" fontId="12" fillId="12" borderId="15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4"/>
  <sheetViews>
    <sheetView tabSelected="1" workbookViewId="0">
      <selection activeCell="H33" sqref="H33"/>
    </sheetView>
  </sheetViews>
  <sheetFormatPr baseColWidth="10" defaultColWidth="11" defaultRowHeight="14.4" x14ac:dyDescent="0.3"/>
  <cols>
    <col min="1" max="1" width="4" customWidth="1"/>
    <col min="2" max="2" width="28" customWidth="1"/>
    <col min="3" max="14" width="11" customWidth="1"/>
    <col min="15" max="15" width="5" customWidth="1"/>
    <col min="16" max="16" width="11" style="59" customWidth="1"/>
    <col min="17" max="17" width="11" customWidth="1"/>
  </cols>
  <sheetData>
    <row r="1" spans="2:16" x14ac:dyDescent="0.3">
      <c r="B1" s="83" t="s">
        <v>10</v>
      </c>
      <c r="P1" s="54"/>
    </row>
    <row r="2" spans="2:16" x14ac:dyDescent="0.3">
      <c r="B2" s="8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5"/>
    </row>
    <row r="3" spans="2:16" ht="16.5" customHeight="1" x14ac:dyDescent="0.3">
      <c r="B3" s="22" t="s">
        <v>5</v>
      </c>
      <c r="C3" s="23" t="s">
        <v>17</v>
      </c>
      <c r="D3" s="23" t="s">
        <v>18</v>
      </c>
      <c r="E3" s="23" t="s">
        <v>19</v>
      </c>
      <c r="F3" s="23" t="s">
        <v>20</v>
      </c>
      <c r="G3" s="23" t="s">
        <v>11</v>
      </c>
      <c r="H3" s="23" t="s">
        <v>12</v>
      </c>
      <c r="I3" s="23" t="s">
        <v>13</v>
      </c>
      <c r="J3" s="23" t="s">
        <v>21</v>
      </c>
      <c r="K3" s="23" t="s">
        <v>14</v>
      </c>
      <c r="L3" s="23" t="s">
        <v>15</v>
      </c>
      <c r="M3" s="23" t="s">
        <v>16</v>
      </c>
      <c r="N3" s="23" t="s">
        <v>22</v>
      </c>
      <c r="O3" s="1"/>
      <c r="P3" s="56" t="s">
        <v>4</v>
      </c>
    </row>
    <row r="4" spans="2:16" ht="16.5" customHeight="1" x14ac:dyDescent="0.3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1"/>
      <c r="P4" s="57"/>
    </row>
    <row r="5" spans="2:16" ht="15" customHeight="1" x14ac:dyDescent="0.3">
      <c r="B5" s="25" t="s">
        <v>29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7"/>
      <c r="O5" s="1"/>
      <c r="P5" s="58"/>
    </row>
    <row r="6" spans="2:16" ht="15" customHeight="1" x14ac:dyDescent="0.3">
      <c r="B6" s="10" t="s">
        <v>30</v>
      </c>
      <c r="C6" s="11"/>
      <c r="D6" s="11"/>
      <c r="E6" s="11"/>
      <c r="F6" s="11"/>
      <c r="G6" s="11">
        <v>18</v>
      </c>
      <c r="H6" s="11">
        <v>18</v>
      </c>
      <c r="I6" s="11"/>
      <c r="J6" s="11"/>
      <c r="K6" s="11"/>
      <c r="L6" s="11"/>
      <c r="M6" s="11"/>
      <c r="N6" s="71"/>
      <c r="O6" s="53"/>
      <c r="P6" s="80">
        <f>SUM(C6:N6)</f>
        <v>36</v>
      </c>
    </row>
    <row r="7" spans="2:16" ht="15" customHeight="1" x14ac:dyDescent="0.3">
      <c r="B7" s="10" t="s">
        <v>31</v>
      </c>
      <c r="C7" s="11"/>
      <c r="D7" s="11"/>
      <c r="E7" s="11"/>
      <c r="F7" s="11"/>
      <c r="G7" s="11">
        <v>18</v>
      </c>
      <c r="H7" s="11">
        <v>15</v>
      </c>
      <c r="I7" s="11"/>
      <c r="J7" s="11"/>
      <c r="K7" s="11"/>
      <c r="L7" s="11"/>
      <c r="M7" s="11"/>
      <c r="N7" s="11"/>
      <c r="O7" s="53"/>
      <c r="P7" s="80">
        <f>SUM(C7:N7)</f>
        <v>33</v>
      </c>
    </row>
    <row r="8" spans="2:16" ht="15" customHeight="1" x14ac:dyDescent="0.3">
      <c r="B8" s="15" t="s">
        <v>32</v>
      </c>
      <c r="C8" s="65">
        <f t="shared" ref="C8:H8" si="0">C7-C6</f>
        <v>0</v>
      </c>
      <c r="D8" s="65">
        <f t="shared" si="0"/>
        <v>0</v>
      </c>
      <c r="E8" s="65">
        <f t="shared" si="0"/>
        <v>0</v>
      </c>
      <c r="F8" s="65">
        <f t="shared" si="0"/>
        <v>0</v>
      </c>
      <c r="G8" s="65">
        <f t="shared" si="0"/>
        <v>0</v>
      </c>
      <c r="H8" s="65">
        <f t="shared" si="0"/>
        <v>-3</v>
      </c>
      <c r="I8" s="65">
        <f t="shared" ref="I8:N8" si="1">I7-I6</f>
        <v>0</v>
      </c>
      <c r="J8" s="65">
        <f t="shared" si="1"/>
        <v>0</v>
      </c>
      <c r="K8" s="65">
        <f t="shared" si="1"/>
        <v>0</v>
      </c>
      <c r="L8" s="65">
        <f t="shared" si="1"/>
        <v>0</v>
      </c>
      <c r="M8" s="65">
        <f t="shared" si="1"/>
        <v>0</v>
      </c>
      <c r="N8" s="65">
        <f t="shared" si="1"/>
        <v>0</v>
      </c>
      <c r="O8" s="53"/>
      <c r="P8" s="80">
        <f>SUM(C8:N8)</f>
        <v>-3</v>
      </c>
    </row>
    <row r="9" spans="2:16" ht="15" customHeight="1" x14ac:dyDescent="0.3">
      <c r="B9" s="30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1"/>
      <c r="P9" s="81"/>
    </row>
    <row r="10" spans="2:16" ht="15" customHeight="1" x14ac:dyDescent="0.3">
      <c r="B10" s="20" t="s">
        <v>27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9"/>
      <c r="O10" s="1"/>
      <c r="P10" s="42"/>
    </row>
    <row r="11" spans="2:16" ht="15" customHeight="1" x14ac:dyDescent="0.3">
      <c r="B11" s="16" t="s">
        <v>23</v>
      </c>
      <c r="C11" s="60"/>
      <c r="D11" s="60"/>
      <c r="E11" s="60"/>
      <c r="F11" s="60"/>
      <c r="G11" s="60">
        <v>18</v>
      </c>
      <c r="H11" s="60">
        <v>15</v>
      </c>
      <c r="I11" s="60"/>
      <c r="J11" s="60"/>
      <c r="K11" s="60"/>
      <c r="L11" s="60"/>
      <c r="M11" s="60"/>
      <c r="N11" s="60"/>
      <c r="P11" s="80">
        <f>SUM(C11:N11)</f>
        <v>33</v>
      </c>
    </row>
    <row r="12" spans="2:16" ht="15" customHeight="1" x14ac:dyDescent="0.3">
      <c r="B12" s="10" t="s">
        <v>25</v>
      </c>
      <c r="C12" s="61"/>
      <c r="D12" s="61"/>
      <c r="E12" s="61"/>
      <c r="F12" s="61"/>
      <c r="G12" s="61"/>
      <c r="H12" s="61">
        <v>5</v>
      </c>
      <c r="I12" s="61"/>
      <c r="J12" s="61"/>
      <c r="K12" s="61"/>
      <c r="L12" s="61"/>
      <c r="M12" s="61"/>
      <c r="N12" s="61"/>
      <c r="P12" s="80">
        <f>SUM(C12:N12)</f>
        <v>5</v>
      </c>
    </row>
    <row r="13" spans="2:16" ht="15" customHeight="1" x14ac:dyDescent="0.3">
      <c r="B13" s="10" t="s">
        <v>26</v>
      </c>
      <c r="C13" s="62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P13" s="80">
        <f>SUM(C13:N13)</f>
        <v>0</v>
      </c>
    </row>
    <row r="14" spans="2:16" ht="15" customHeight="1" x14ac:dyDescent="0.3">
      <c r="B14" s="15" t="s">
        <v>24</v>
      </c>
      <c r="C14" s="63"/>
      <c r="D14" s="64"/>
      <c r="E14" s="64"/>
      <c r="F14" s="64"/>
      <c r="G14" s="64"/>
      <c r="H14" s="67"/>
      <c r="I14" s="64"/>
      <c r="J14" s="64"/>
      <c r="K14" s="64"/>
      <c r="L14" s="67"/>
      <c r="M14" s="64"/>
      <c r="N14" s="64"/>
      <c r="P14" s="80">
        <f>SUM(C14:N14)</f>
        <v>0</v>
      </c>
    </row>
    <row r="15" spans="2:16" ht="15" customHeight="1" x14ac:dyDescent="0.3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P15" s="43"/>
    </row>
    <row r="16" spans="2:16" ht="15" customHeight="1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2"/>
      <c r="P16" s="44"/>
    </row>
    <row r="17" spans="2:16" ht="15" customHeight="1" x14ac:dyDescent="0.3">
      <c r="B17" s="10" t="s">
        <v>6</v>
      </c>
      <c r="C17" s="14"/>
      <c r="D17" s="14"/>
      <c r="E17" s="14"/>
      <c r="F17" s="14"/>
      <c r="G17" s="14">
        <f>G11*Params!$C$5*(1-Params!$C$3)-Params!$C$4</f>
        <v>9364.2000000000007</v>
      </c>
      <c r="H17" s="14">
        <f>H11*Params!$C$5*(1-Params!$C$3)-Params!$C$4</f>
        <v>7791</v>
      </c>
      <c r="I17" s="82"/>
      <c r="J17" s="82"/>
      <c r="K17" s="82"/>
      <c r="L17" s="82"/>
      <c r="M17" s="82"/>
      <c r="N17" s="14"/>
      <c r="O17" s="4"/>
      <c r="P17" s="45">
        <f>SUM(C17:N17)</f>
        <v>17155.2</v>
      </c>
    </row>
    <row r="18" spans="2:16" ht="15" customHeight="1" x14ac:dyDescent="0.3">
      <c r="B18" s="10" t="s">
        <v>24</v>
      </c>
      <c r="C18" s="1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11"/>
      <c r="O18" s="4"/>
      <c r="P18" s="45">
        <f>SUM(C18:N18)</f>
        <v>0</v>
      </c>
    </row>
    <row r="19" spans="2:16" ht="15" customHeight="1" x14ac:dyDescent="0.3">
      <c r="B19" s="2" t="s">
        <v>2</v>
      </c>
      <c r="C19" s="37">
        <f t="shared" ref="C19:N19" si="2">SUM(C17:C18)</f>
        <v>0</v>
      </c>
      <c r="D19" s="37">
        <f t="shared" si="2"/>
        <v>0</v>
      </c>
      <c r="E19" s="37">
        <f t="shared" si="2"/>
        <v>0</v>
      </c>
      <c r="F19" s="37">
        <f t="shared" si="2"/>
        <v>0</v>
      </c>
      <c r="G19" s="37">
        <f t="shared" si="2"/>
        <v>9364.2000000000007</v>
      </c>
      <c r="H19" s="37">
        <f t="shared" si="2"/>
        <v>7791</v>
      </c>
      <c r="I19" s="37">
        <f t="shared" si="2"/>
        <v>0</v>
      </c>
      <c r="J19" s="37">
        <f t="shared" si="2"/>
        <v>0</v>
      </c>
      <c r="K19" s="37">
        <f t="shared" si="2"/>
        <v>0</v>
      </c>
      <c r="L19" s="37">
        <f t="shared" si="2"/>
        <v>0</v>
      </c>
      <c r="M19" s="37">
        <f t="shared" si="2"/>
        <v>0</v>
      </c>
      <c r="N19" s="37">
        <f t="shared" si="2"/>
        <v>0</v>
      </c>
      <c r="O19" s="5"/>
      <c r="P19" s="46">
        <f>SUM(C19:N19)</f>
        <v>17155.2</v>
      </c>
    </row>
    <row r="20" spans="2:16" ht="15" customHeight="1" x14ac:dyDescent="0.3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5"/>
      <c r="P20" s="47"/>
    </row>
    <row r="21" spans="2:16" ht="15" customHeight="1" x14ac:dyDescent="0.3">
      <c r="B21" s="33" t="s">
        <v>1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4"/>
      <c r="P21" s="48"/>
    </row>
    <row r="22" spans="2:16" ht="15" customHeight="1" x14ac:dyDescent="0.3">
      <c r="B22" s="10" t="s">
        <v>8</v>
      </c>
      <c r="C22" s="11"/>
      <c r="D22" s="11"/>
      <c r="E22" s="11"/>
      <c r="F22" s="11"/>
      <c r="G22" s="11">
        <v>4148.13</v>
      </c>
      <c r="H22" s="11">
        <v>4478.76</v>
      </c>
      <c r="I22" s="11"/>
      <c r="J22" s="11"/>
      <c r="K22" s="11"/>
      <c r="L22" s="11"/>
      <c r="M22" s="11"/>
      <c r="N22" s="11"/>
      <c r="O22" s="4"/>
      <c r="P22" s="45">
        <f t="shared" ref="P22:P28" si="3">SUM(C22:N22)</f>
        <v>8626.89</v>
      </c>
    </row>
    <row r="23" spans="2:16" s="77" customFormat="1" x14ac:dyDescent="0.3">
      <c r="B23" s="73" t="s">
        <v>41</v>
      </c>
      <c r="C23" s="78"/>
      <c r="D23" s="78"/>
      <c r="E23" s="78"/>
      <c r="F23" s="78"/>
      <c r="G23" s="78">
        <f>(5116.52/5)*(1-9.7%)</f>
        <v>924.04351200000008</v>
      </c>
      <c r="H23" s="78">
        <f>(5522.66/5)*(1-9.7%)</f>
        <v>997.39239599999996</v>
      </c>
      <c r="I23" s="78"/>
      <c r="J23" s="78"/>
      <c r="K23" s="78"/>
      <c r="L23" s="78"/>
      <c r="M23" s="78"/>
      <c r="N23" s="74"/>
      <c r="O23" s="75"/>
      <c r="P23" s="76">
        <f t="shared" si="3"/>
        <v>1921.4359079999999</v>
      </c>
    </row>
    <row r="24" spans="2:16" x14ac:dyDescent="0.3">
      <c r="B24" s="12" t="s">
        <v>42</v>
      </c>
      <c r="C24" s="13"/>
      <c r="D24" s="13"/>
      <c r="E24" s="13"/>
      <c r="F24" s="13"/>
      <c r="G24" s="13">
        <f>(5116.52/5)*9.7%</f>
        <v>99.260487999999995</v>
      </c>
      <c r="H24" s="13">
        <f>(5522.66/5)*9.7%</f>
        <v>107.13960399999998</v>
      </c>
      <c r="I24" s="13"/>
      <c r="J24" s="13"/>
      <c r="K24" s="13"/>
      <c r="L24" s="13"/>
      <c r="M24" s="13"/>
      <c r="N24" s="13"/>
      <c r="O24" s="4"/>
      <c r="P24" s="45">
        <f t="shared" si="3"/>
        <v>206.40009199999997</v>
      </c>
    </row>
    <row r="25" spans="2:16" ht="15" customHeight="1" x14ac:dyDescent="0.3">
      <c r="B25" s="66" t="s">
        <v>36</v>
      </c>
      <c r="C25" s="13"/>
      <c r="D25" s="13"/>
      <c r="E25" s="13"/>
      <c r="F25" s="13"/>
      <c r="G25" s="13">
        <f>G23*0.02</f>
        <v>18.480870240000002</v>
      </c>
      <c r="H25" s="13">
        <f>H23*0.02</f>
        <v>19.947847920000001</v>
      </c>
      <c r="I25" s="13"/>
      <c r="J25" s="13"/>
      <c r="K25" s="13"/>
      <c r="L25" s="13"/>
      <c r="M25" s="13"/>
      <c r="N25" s="13"/>
      <c r="O25" s="4"/>
      <c r="P25" s="45">
        <f t="shared" si="3"/>
        <v>38.428718160000003</v>
      </c>
    </row>
    <row r="26" spans="2:16" ht="15" customHeight="1" x14ac:dyDescent="0.3">
      <c r="B26" s="10" t="s">
        <v>9</v>
      </c>
      <c r="C26" s="11"/>
      <c r="D26" s="11"/>
      <c r="E26" s="11"/>
      <c r="F26" s="11"/>
      <c r="G26" s="11">
        <f>968.39+2136.28</f>
        <v>3104.67</v>
      </c>
      <c r="H26" s="11">
        <f>1043.9+2302.57</f>
        <v>3346.4700000000003</v>
      </c>
      <c r="I26" s="11"/>
      <c r="J26" s="11"/>
      <c r="K26" s="11"/>
      <c r="L26" s="11"/>
      <c r="M26" s="11"/>
      <c r="N26" s="11"/>
      <c r="O26" s="4"/>
      <c r="P26" s="45">
        <f t="shared" si="3"/>
        <v>6451.14</v>
      </c>
    </row>
    <row r="27" spans="2:16" ht="15" customHeight="1" x14ac:dyDescent="0.3">
      <c r="B27" s="10" t="s">
        <v>7</v>
      </c>
      <c r="C27" s="11"/>
      <c r="D27" s="11"/>
      <c r="E27" s="11"/>
      <c r="F27" s="11"/>
      <c r="G27" s="11">
        <v>614.08000000000004</v>
      </c>
      <c r="H27" s="11">
        <v>628.4</v>
      </c>
      <c r="I27" s="11"/>
      <c r="J27" s="11"/>
      <c r="K27" s="11"/>
      <c r="L27" s="11"/>
      <c r="M27" s="11"/>
      <c r="N27" s="71"/>
      <c r="O27" s="4"/>
      <c r="P27" s="45">
        <f t="shared" si="3"/>
        <v>1242.48</v>
      </c>
    </row>
    <row r="28" spans="2:16" ht="15" customHeight="1" x14ac:dyDescent="0.3">
      <c r="B28" s="8" t="s">
        <v>3</v>
      </c>
      <c r="C28" s="9">
        <f t="shared" ref="C28:N28" si="4">SUM(C22:C27)</f>
        <v>0</v>
      </c>
      <c r="D28" s="9">
        <f t="shared" si="4"/>
        <v>0</v>
      </c>
      <c r="E28" s="9">
        <f t="shared" si="4"/>
        <v>0</v>
      </c>
      <c r="F28" s="9">
        <f t="shared" si="4"/>
        <v>0</v>
      </c>
      <c r="G28" s="9">
        <f t="shared" si="4"/>
        <v>8908.6648702399998</v>
      </c>
      <c r="H28" s="9">
        <f t="shared" si="4"/>
        <v>9578.1098479199991</v>
      </c>
      <c r="I28" s="9">
        <f t="shared" si="4"/>
        <v>0</v>
      </c>
      <c r="J28" s="9">
        <f t="shared" si="4"/>
        <v>0</v>
      </c>
      <c r="K28" s="9">
        <f t="shared" si="4"/>
        <v>0</v>
      </c>
      <c r="L28" s="9">
        <f t="shared" si="4"/>
        <v>0</v>
      </c>
      <c r="M28" s="9">
        <f t="shared" si="4"/>
        <v>0</v>
      </c>
      <c r="N28" s="9">
        <f t="shared" si="4"/>
        <v>0</v>
      </c>
      <c r="O28" s="4"/>
      <c r="P28" s="49">
        <f t="shared" si="3"/>
        <v>18486.774718159999</v>
      </c>
    </row>
    <row r="29" spans="2:16" ht="15" customHeight="1" x14ac:dyDescent="0.3"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4"/>
      <c r="P29" s="50"/>
    </row>
    <row r="30" spans="2:16" ht="15" customHeight="1" x14ac:dyDescent="0.3">
      <c r="B30" s="40" t="s">
        <v>28</v>
      </c>
      <c r="C30" s="41">
        <f t="shared" ref="C30:N30" si="5">+C19-C28</f>
        <v>0</v>
      </c>
      <c r="D30" s="41">
        <f t="shared" si="5"/>
        <v>0</v>
      </c>
      <c r="E30" s="41">
        <f t="shared" si="5"/>
        <v>0</v>
      </c>
      <c r="F30" s="41">
        <f t="shared" si="5"/>
        <v>0</v>
      </c>
      <c r="G30" s="41">
        <f t="shared" si="5"/>
        <v>455.53512976000093</v>
      </c>
      <c r="H30" s="41">
        <f t="shared" si="5"/>
        <v>-1787.1098479199991</v>
      </c>
      <c r="I30" s="41">
        <f t="shared" si="5"/>
        <v>0</v>
      </c>
      <c r="J30" s="41">
        <f t="shared" si="5"/>
        <v>0</v>
      </c>
      <c r="K30" s="41">
        <f t="shared" si="5"/>
        <v>0</v>
      </c>
      <c r="L30" s="41">
        <f t="shared" si="5"/>
        <v>0</v>
      </c>
      <c r="M30" s="41">
        <f t="shared" si="5"/>
        <v>0</v>
      </c>
      <c r="N30" s="41">
        <f t="shared" si="5"/>
        <v>0</v>
      </c>
      <c r="O30" s="4"/>
      <c r="P30" s="51">
        <f>SUM(C30:N30)</f>
        <v>-1331.5747181599982</v>
      </c>
    </row>
    <row r="31" spans="2:16" ht="15" customHeight="1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P31" s="72"/>
    </row>
    <row r="32" spans="2:16" ht="15" customHeight="1" x14ac:dyDescent="0.3">
      <c r="B32" s="79" t="s">
        <v>39</v>
      </c>
      <c r="C32" s="17"/>
      <c r="D32" s="17"/>
      <c r="E32" s="17"/>
      <c r="F32" s="17"/>
      <c r="G32" s="17">
        <v>1440</v>
      </c>
      <c r="H32" s="17">
        <v>1200</v>
      </c>
      <c r="I32" s="17"/>
      <c r="J32" s="17"/>
      <c r="K32" s="17"/>
      <c r="L32" s="17"/>
      <c r="M32" s="17"/>
      <c r="N32" s="17"/>
      <c r="O32" s="4"/>
      <c r="P32" s="52">
        <f>SUM(C32:N32)</f>
        <v>2640</v>
      </c>
    </row>
    <row r="33" spans="2:18" ht="15" customHeight="1" x14ac:dyDescent="0.3">
      <c r="B33" s="79" t="s">
        <v>40</v>
      </c>
      <c r="C33" s="17"/>
      <c r="D33" s="17"/>
      <c r="E33" s="17"/>
      <c r="F33" s="17"/>
      <c r="G33" s="17">
        <v>614.08000000000004</v>
      </c>
      <c r="H33" s="17">
        <v>628.4</v>
      </c>
      <c r="I33" s="17"/>
      <c r="J33" s="17"/>
      <c r="K33" s="17"/>
      <c r="L33" s="17"/>
      <c r="M33" s="17"/>
      <c r="N33" s="17"/>
      <c r="O33" s="4"/>
      <c r="P33" s="52">
        <f>SUM(C33:N33)</f>
        <v>1242.48</v>
      </c>
    </row>
    <row r="34" spans="2:18" ht="15" customHeight="1" x14ac:dyDescent="0.3">
      <c r="R34" s="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9" sqref="C9"/>
    </sheetView>
  </sheetViews>
  <sheetFormatPr baseColWidth="10" defaultRowHeight="14.4" x14ac:dyDescent="0.3"/>
  <cols>
    <col min="1" max="1" width="4" customWidth="1"/>
    <col min="2" max="2" width="34.33203125" customWidth="1"/>
    <col min="3" max="3" width="27.77734375" customWidth="1"/>
  </cols>
  <sheetData>
    <row r="2" spans="2:3" ht="27" customHeight="1" x14ac:dyDescent="0.3">
      <c r="B2" s="85" t="s">
        <v>35</v>
      </c>
      <c r="C2" s="86"/>
    </row>
    <row r="3" spans="2:3" ht="27" customHeight="1" x14ac:dyDescent="0.3">
      <c r="B3" s="38" t="s">
        <v>33</v>
      </c>
      <c r="C3" s="39">
        <v>0.08</v>
      </c>
    </row>
    <row r="4" spans="2:3" ht="27" customHeight="1" x14ac:dyDescent="0.3">
      <c r="B4" s="38" t="s">
        <v>34</v>
      </c>
      <c r="C4" s="38">
        <v>75</v>
      </c>
    </row>
    <row r="5" spans="2:3" ht="21" customHeight="1" x14ac:dyDescent="0.3">
      <c r="B5" s="38" t="s">
        <v>44</v>
      </c>
      <c r="C5" s="38">
        <v>570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2" max="2" width="22" customWidth="1"/>
  </cols>
  <sheetData>
    <row r="2" spans="2:3" ht="22.05" customHeight="1" x14ac:dyDescent="0.3">
      <c r="B2" s="87" t="s">
        <v>37</v>
      </c>
      <c r="C2" s="88"/>
    </row>
    <row r="3" spans="2:3" ht="22.05" customHeight="1" x14ac:dyDescent="0.3">
      <c r="B3" s="68" t="s">
        <v>38</v>
      </c>
      <c r="C3" s="70">
        <f>'2025'!P30</f>
        <v>-1331.5747181599982</v>
      </c>
    </row>
    <row r="4" spans="2:3" ht="22.05" customHeight="1" x14ac:dyDescent="0.3">
      <c r="B4" s="69" t="s">
        <v>43</v>
      </c>
      <c r="C4" s="70">
        <f>'2025'!P12</f>
        <v>5</v>
      </c>
    </row>
    <row r="5" spans="2:3" x14ac:dyDescent="0.3">
      <c r="B5" t="s">
        <v>45</v>
      </c>
      <c r="C5">
        <f>(2.9*2)-C4</f>
        <v>0.79999999999999982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39</vt:i4>
      </vt:variant>
    </vt:vector>
  </HeadingPairs>
  <TitlesOfParts>
    <vt:vector size="42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'2025'!ENTREE_ASTREINTE</vt:lpstr>
      <vt:lpstr>'2025'!ENTREES</vt:lpstr>
      <vt:lpstr>'2025'!ENTREES_FACTURE</vt:lpstr>
      <vt:lpstr>'2025'!FEVRIER</vt:lpstr>
      <vt:lpstr>'2025'!FRAIS_KM</vt:lpstr>
      <vt:lpstr>'2025'!FRAIS_KM_FIXE</vt:lpstr>
      <vt:lpstr>'2025'!JANVIER</vt:lpstr>
      <vt:lpstr>'2025'!JUILLET</vt:lpstr>
      <vt:lpstr>'2025'!JUIN</vt:lpstr>
      <vt:lpstr>'2025'!MAI</vt:lpstr>
      <vt:lpstr>'2025'!MARS</vt:lpstr>
      <vt:lpstr>'2025'!MOIS</vt:lpstr>
      <vt:lpstr>'2025'!NOMBRE_KM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'2025'!SORTIES_FRAIS_KM</vt:lpstr>
      <vt:lpstr>'2025'!SORTIES_FRAIS_PEE_AMUNDI</vt:lpstr>
      <vt:lpstr>'2025'!SORTIES_INTERESSEMENT_CSG_CRDS</vt:lpstr>
      <vt:lpstr>'2025'!SORTIES_INTERESSEMENT_NET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2025-07-10T09:13:23Z</dcterms:modified>
</cp:coreProperties>
</file>