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2BC90ED5-DE8F-4193-BB71-482544E513DB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1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_ASTREINTE" localSheetId="0">'2025'!$B$18</definedName>
    <definedName name="ENTREE_ASTREINTE">#REF!</definedName>
    <definedName name="ENTREES" localSheetId="0">'2025'!$B$16</definedName>
    <definedName name="ENTREES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'2025'!$B$33</definedName>
    <definedName name="FRAIS_KM">#REF!</definedName>
    <definedName name="FRAIS_KM_FIXE" localSheetId="0">'2025'!$B$33</definedName>
    <definedName name="FRAIS_KM_FIXE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'2025'!$B$32</definedName>
    <definedName name="NOMBRE_KM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'2025'!$B$30</definedName>
    <definedName name="SOLDE">#REF!</definedName>
    <definedName name="SORTIES" localSheetId="0">'2025'!$B$21</definedName>
    <definedName name="SORTIES">#REF!</definedName>
    <definedName name="SORTIES_ABONDEMENT_CSG_CRDS" localSheetId="0">'2025'!#REF!</definedName>
    <definedName name="SORTIES_ABONDEMENT_CSG_CRDS">#REF!</definedName>
    <definedName name="SORTIES_ABONDEMENT_NET" localSheetId="0">'2025'!#REF!</definedName>
    <definedName name="SORTIES_ABONDEMENT_NET">#REF!</definedName>
    <definedName name="SORTIES_ACHATS_HT" localSheetId="0">'2025'!#REF!</definedName>
    <definedName name="SORTIES_ACHATS_HT">#REF!</definedName>
    <definedName name="SORTIES_CHARGES_SOCIALES_PATRONALES" localSheetId="0">'2025'!$B$26</definedName>
    <definedName name="SORTIES_CHARGES_SOCIALES_PATRONALES">#REF!</definedName>
    <definedName name="SORTIES_FRAIS_KM" localSheetId="0">'2025'!$B$27</definedName>
    <definedName name="SORTIES_FRAIS_KM">#REF!</definedName>
    <definedName name="SORTIES_FRAIS_PEE_AMUNDI" localSheetId="0">'2025'!$B$25</definedName>
    <definedName name="SORTIES_FRAIS_PEE_AMUNDI">#REF!</definedName>
    <definedName name="SORTIES_I_CSG_CRDS" localSheetId="0">'2025'!#REF!</definedName>
    <definedName name="SORTIES_I_CSG_CRDS">#REF!</definedName>
    <definedName name="SORTIES_INTERESSEMENT_CSG_CRDS" localSheetId="0">'2025'!$B$24</definedName>
    <definedName name="SORTIES_INTERESSEMENT_CSG_CRDS">#REF!</definedName>
    <definedName name="SORTIES_INTERESSEMENT_NET" localSheetId="0">'2025'!$B$23</definedName>
    <definedName name="SORTIES_INTERESSEMENT_NET">#REF!</definedName>
    <definedName name="SORTIES_SALAIRE_NET" localSheetId="0">'2025'!$B$22</definedName>
    <definedName name="SORTIES_SALAIRE_NET">#REF!</definedName>
    <definedName name="SORTIES_SALAIRES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/>
  <c r="H26" i="15"/>
  <c r="H24" i="15"/>
  <c r="H23" i="15"/>
  <c r="H25" i="15" s="1"/>
  <c r="H17" i="15"/>
  <c r="G26" i="15" l="1"/>
  <c r="G24" i="15"/>
  <c r="G23" i="15"/>
  <c r="G25" i="15" s="1"/>
  <c r="G17" i="15"/>
  <c r="M19" i="15" l="1"/>
  <c r="N19" i="15"/>
  <c r="C8" i="15"/>
  <c r="D8" i="15"/>
  <c r="E8" i="15"/>
  <c r="F8" i="15"/>
  <c r="G8" i="15"/>
  <c r="H8" i="15"/>
  <c r="H19" i="15"/>
  <c r="H28" i="15"/>
  <c r="P33" i="15" l="1"/>
  <c r="P32" i="15"/>
  <c r="N28" i="15"/>
  <c r="N30" i="15" s="1"/>
  <c r="M28" i="15"/>
  <c r="L28" i="15"/>
  <c r="K28" i="15"/>
  <c r="J28" i="15"/>
  <c r="I28" i="15"/>
  <c r="P27" i="15"/>
  <c r="P22" i="15"/>
  <c r="L19" i="15"/>
  <c r="K19" i="15"/>
  <c r="J19" i="15"/>
  <c r="I19" i="15"/>
  <c r="P18" i="15"/>
  <c r="G19" i="15"/>
  <c r="F19" i="15"/>
  <c r="E19" i="15"/>
  <c r="D19" i="15"/>
  <c r="C19" i="15"/>
  <c r="P14" i="15"/>
  <c r="P13" i="15"/>
  <c r="P12" i="15"/>
  <c r="C4" i="13" s="1"/>
  <c r="P11" i="15"/>
  <c r="N8" i="15"/>
  <c r="M8" i="15"/>
  <c r="L8" i="15"/>
  <c r="K8" i="15"/>
  <c r="J8" i="15"/>
  <c r="I8" i="15"/>
  <c r="P7" i="15"/>
  <c r="P6" i="15"/>
  <c r="M30" i="15" l="1"/>
  <c r="I30" i="15"/>
  <c r="K30" i="15"/>
  <c r="L30" i="15"/>
  <c r="J30" i="15"/>
  <c r="H30" i="15"/>
  <c r="P23" i="15"/>
  <c r="P26" i="15"/>
  <c r="P8" i="15"/>
  <c r="P24" i="15"/>
  <c r="P17" i="15"/>
  <c r="P19" i="15"/>
  <c r="D28" i="15"/>
  <c r="D30" i="15" s="1"/>
  <c r="E28" i="15"/>
  <c r="E30" i="15" s="1"/>
  <c r="P25" i="15"/>
  <c r="G28" i="15"/>
  <c r="G30" i="15" s="1"/>
  <c r="F28" i="15" l="1"/>
  <c r="F30" i="15" s="1"/>
  <c r="C28" i="15"/>
  <c r="P28" i="15" l="1"/>
  <c r="C30" i="15"/>
  <c r="P30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<sst xmlns="http://schemas.openxmlformats.org/spreadsheetml/2006/main" count="47" uniqueCount="46">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</sst>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workbookViewId="0">
      <selection activeCell="H33" sqref="H3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3" t="s">
        <v>10</v>
      </c>
      <c r="P1" s="54"/>
    </row>
    <row r="2" spans="2:16" x14ac:dyDescent="0.3">
      <c r="B2" s="8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>
        <v>18</v>
      </c>
      <c r="H6" s="11">
        <v>18</v>
      </c>
      <c r="I6" s="11"/>
      <c r="J6" s="11"/>
      <c r="K6" s="11"/>
      <c r="L6" s="11"/>
      <c r="M6" s="11"/>
      <c r="N6" s="71"/>
      <c r="O6" s="53"/>
      <c r="P6" s="80">
        <f>SUM(C6:N6)</f>
        <v>36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>
        <v>18</v>
      </c>
      <c r="H7" s="11">
        <v>15</v>
      </c>
      <c r="I7" s="11"/>
      <c r="J7" s="11"/>
      <c r="K7" s="11"/>
      <c r="L7" s="11"/>
      <c r="M7" s="11"/>
      <c r="N7" s="11"/>
      <c r="O7" s="53"/>
      <c r="P7" s="80">
        <f>SUM(C7:N7)</f>
        <v>33</v>
      </c>
    </row>
    <row r="8" spans="2:16" ht="15" customHeight="1" x14ac:dyDescent="0.3">
      <c r="B8" s="15" t="s">
        <v>32</v>
      </c>
      <c r="C8" s="65">
        <f t="shared" ref="C8:H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0</v>
      </c>
      <c r="H8" s="65">
        <f t="shared" si="0"/>
        <v>-3</v>
      </c>
      <c r="I8" s="65">
        <f t="shared" ref="I8:N8" si="1">I7-I6</f>
        <v>0</v>
      </c>
      <c r="J8" s="65">
        <f t="shared" si="1"/>
        <v>0</v>
      </c>
      <c r="K8" s="65">
        <f t="shared" si="1"/>
        <v>0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53"/>
      <c r="P8" s="80">
        <f>SUM(C8:N8)</f>
        <v>-3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>
        <v>18</v>
      </c>
      <c r="H11" s="60">
        <v>15</v>
      </c>
      <c r="I11" s="60"/>
      <c r="J11" s="60"/>
      <c r="K11" s="60"/>
      <c r="L11" s="60"/>
      <c r="M11" s="60"/>
      <c r="N11" s="60"/>
      <c r="P11" s="80">
        <f>SUM(C11:N11)</f>
        <v>33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>
        <v>5</v>
      </c>
      <c r="I12" s="61"/>
      <c r="J12" s="61"/>
      <c r="K12" s="61"/>
      <c r="L12" s="61"/>
      <c r="M12" s="61"/>
      <c r="N12" s="61"/>
      <c r="P12" s="80">
        <f>SUM(C12:N12)</f>
        <v>5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80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>
        <f>G11*Params!$C$5*(1-Params!$C$3)-Params!$C$4</f>
        <v>9364.2000000000007</v>
      </c>
      <c r="H17" s="14">
        <f>H11*Params!$C$5*(1-Params!$C$3)-Params!$C$4</f>
        <v>7791</v>
      </c>
      <c r="I17" s="82"/>
      <c r="J17" s="82"/>
      <c r="K17" s="82"/>
      <c r="L17" s="82"/>
      <c r="M17" s="82"/>
      <c r="N17" s="14"/>
      <c r="O17" s="4"/>
      <c r="P17" s="45">
        <f>SUM(C17:N17)</f>
        <v>17155.2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2">SUM(C17:C18)</f>
        <v>0</v>
      </c>
      <c r="D19" s="37">
        <f t="shared" si="2"/>
        <v>0</v>
      </c>
      <c r="E19" s="37">
        <f t="shared" si="2"/>
        <v>0</v>
      </c>
      <c r="F19" s="37">
        <f t="shared" si="2"/>
        <v>0</v>
      </c>
      <c r="G19" s="37">
        <f t="shared" si="2"/>
        <v>9364.2000000000007</v>
      </c>
      <c r="H19" s="37">
        <f t="shared" si="2"/>
        <v>7791</v>
      </c>
      <c r="I19" s="37">
        <f t="shared" si="2"/>
        <v>0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5"/>
      <c r="P19" s="46">
        <f>SUM(C19:N19)</f>
        <v>17155.2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>
        <v>4148.13</v>
      </c>
      <c r="H22" s="11">
        <v>4478.76</v>
      </c>
      <c r="I22" s="11"/>
      <c r="J22" s="11"/>
      <c r="K22" s="11"/>
      <c r="L22" s="11"/>
      <c r="M22" s="11"/>
      <c r="N22" s="11"/>
      <c r="O22" s="4"/>
      <c r="P22" s="45">
        <f t="shared" ref="P22:P28" si="3">SUM(C22:N22)</f>
        <v>8626.89</v>
      </c>
    </row>
    <row r="23" spans="2:16" s="77" customFormat="1" x14ac:dyDescent="0.3">
      <c r="B23" s="73" t="s">
        <v>41</v>
      </c>
      <c r="C23" s="78"/>
      <c r="D23" s="78"/>
      <c r="E23" s="78"/>
      <c r="F23" s="78"/>
      <c r="G23" s="78">
        <f>(5116.52/5)*(1-9.7%)</f>
        <v>924.04351200000008</v>
      </c>
      <c r="H23" s="78">
        <f>(5522.66/5)*(1-9.7%)</f>
        <v>997.39239599999996</v>
      </c>
      <c r="I23" s="78"/>
      <c r="J23" s="78"/>
      <c r="K23" s="78"/>
      <c r="L23" s="78"/>
      <c r="M23" s="78"/>
      <c r="N23" s="74"/>
      <c r="O23" s="75"/>
      <c r="P23" s="76">
        <f t="shared" si="3"/>
        <v>1921.4359079999999</v>
      </c>
    </row>
    <row r="24" spans="2:16" x14ac:dyDescent="0.3">
      <c r="B24" s="12" t="s">
        <v>42</v>
      </c>
      <c r="C24" s="13"/>
      <c r="D24" s="13"/>
      <c r="E24" s="13"/>
      <c r="F24" s="13"/>
      <c r="G24" s="13">
        <f>(5116.52/5)*9.7%</f>
        <v>99.260487999999995</v>
      </c>
      <c r="H24" s="13">
        <f>(5522.66/5)*9.7%</f>
        <v>107.13960399999998</v>
      </c>
      <c r="I24" s="13"/>
      <c r="J24" s="13"/>
      <c r="K24" s="13"/>
      <c r="L24" s="13"/>
      <c r="M24" s="13"/>
      <c r="N24" s="13"/>
      <c r="O24" s="4"/>
      <c r="P24" s="45">
        <f t="shared" si="3"/>
        <v>206.40009199999997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>
        <f>G23*0.02</f>
        <v>18.480870240000002</v>
      </c>
      <c r="H25" s="13">
        <f>H23*0.02</f>
        <v>19.947847920000001</v>
      </c>
      <c r="I25" s="13"/>
      <c r="J25" s="13"/>
      <c r="K25" s="13"/>
      <c r="L25" s="13"/>
      <c r="M25" s="13"/>
      <c r="N25" s="13"/>
      <c r="O25" s="4"/>
      <c r="P25" s="45">
        <f t="shared" si="3"/>
        <v>38.428718160000003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>
        <f>968.39+2136.28</f>
        <v>3104.67</v>
      </c>
      <c r="H26" s="11">
        <f>1043.9+2302.57</f>
        <v>3346.4700000000003</v>
      </c>
      <c r="I26" s="11"/>
      <c r="J26" s="11"/>
      <c r="K26" s="11"/>
      <c r="L26" s="11"/>
      <c r="M26" s="11"/>
      <c r="N26" s="11"/>
      <c r="O26" s="4"/>
      <c r="P26" s="45">
        <f t="shared" si="3"/>
        <v>6451.14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>
        <v>614.08000000000004</v>
      </c>
      <c r="H27" s="11">
        <v>628.4</v>
      </c>
      <c r="I27" s="11"/>
      <c r="J27" s="11"/>
      <c r="K27" s="11"/>
      <c r="L27" s="11"/>
      <c r="M27" s="11"/>
      <c r="N27" s="71"/>
      <c r="O27" s="4"/>
      <c r="P27" s="45">
        <f t="shared" si="3"/>
        <v>1242.48</v>
      </c>
    </row>
    <row r="28" spans="2:16" ht="15" customHeight="1" x14ac:dyDescent="0.3">
      <c r="B28" s="8" t="s">
        <v>3</v>
      </c>
      <c r="C28" s="9">
        <f t="shared" ref="C28:N28" si="4">SUM(C22:C27)</f>
        <v>0</v>
      </c>
      <c r="D28" s="9">
        <f t="shared" si="4"/>
        <v>0</v>
      </c>
      <c r="E28" s="9">
        <f t="shared" si="4"/>
        <v>0</v>
      </c>
      <c r="F28" s="9">
        <f t="shared" si="4"/>
        <v>0</v>
      </c>
      <c r="G28" s="9">
        <f t="shared" si="4"/>
        <v>8908.6648702399998</v>
      </c>
      <c r="H28" s="9">
        <f t="shared" si="4"/>
        <v>9578.1098479199991</v>
      </c>
      <c r="I28" s="9">
        <f t="shared" si="4"/>
        <v>0</v>
      </c>
      <c r="J28" s="9">
        <f t="shared" si="4"/>
        <v>0</v>
      </c>
      <c r="K28" s="9">
        <f t="shared" si="4"/>
        <v>0</v>
      </c>
      <c r="L28" s="9">
        <f t="shared" si="4"/>
        <v>0</v>
      </c>
      <c r="M28" s="9">
        <f t="shared" si="4"/>
        <v>0</v>
      </c>
      <c r="N28" s="9">
        <f t="shared" si="4"/>
        <v>0</v>
      </c>
      <c r="O28" s="4"/>
      <c r="P28" s="49">
        <f t="shared" si="3"/>
        <v>18486.774718159999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5">+C19-C28</f>
        <v>0</v>
      </c>
      <c r="D30" s="41">
        <f t="shared" si="5"/>
        <v>0</v>
      </c>
      <c r="E30" s="41">
        <f t="shared" si="5"/>
        <v>0</v>
      </c>
      <c r="F30" s="41">
        <f t="shared" si="5"/>
        <v>0</v>
      </c>
      <c r="G30" s="41">
        <f t="shared" si="5"/>
        <v>455.53512976000093</v>
      </c>
      <c r="H30" s="41">
        <f t="shared" si="5"/>
        <v>-1787.1098479199991</v>
      </c>
      <c r="I30" s="41">
        <f t="shared" si="5"/>
        <v>0</v>
      </c>
      <c r="J30" s="41">
        <f t="shared" si="5"/>
        <v>0</v>
      </c>
      <c r="K30" s="41">
        <f t="shared" si="5"/>
        <v>0</v>
      </c>
      <c r="L30" s="41">
        <f t="shared" si="5"/>
        <v>0</v>
      </c>
      <c r="M30" s="41">
        <f t="shared" si="5"/>
        <v>0</v>
      </c>
      <c r="N30" s="41">
        <f t="shared" si="5"/>
        <v>0</v>
      </c>
      <c r="O30" s="4"/>
      <c r="P30" s="51">
        <f>SUM(C30:N30)</f>
        <v>-1331.5747181599982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9" t="s">
        <v>39</v>
      </c>
      <c r="C32" s="17"/>
      <c r="D32" s="17"/>
      <c r="E32" s="17"/>
      <c r="F32" s="17"/>
      <c r="G32" s="17">
        <v>1440</v>
      </c>
      <c r="H32" s="17">
        <v>1200</v>
      </c>
      <c r="I32" s="17"/>
      <c r="J32" s="17"/>
      <c r="K32" s="17"/>
      <c r="L32" s="17"/>
      <c r="M32" s="17"/>
      <c r="N32" s="17"/>
      <c r="O32" s="4"/>
      <c r="P32" s="52">
        <f>SUM(C32:N32)</f>
        <v>2640</v>
      </c>
    </row>
    <row r="33" spans="2:18" ht="15" customHeight="1" x14ac:dyDescent="0.3">
      <c r="B33" s="79" t="s">
        <v>40</v>
      </c>
      <c r="C33" s="17"/>
      <c r="D33" s="17"/>
      <c r="E33" s="17"/>
      <c r="F33" s="17"/>
      <c r="G33" s="17">
        <v>614.08000000000004</v>
      </c>
      <c r="H33" s="17">
        <v>628.4</v>
      </c>
      <c r="I33" s="17"/>
      <c r="J33" s="17"/>
      <c r="K33" s="17"/>
      <c r="L33" s="17"/>
      <c r="M33" s="17"/>
      <c r="N33" s="17"/>
      <c r="O33" s="4"/>
      <c r="P33" s="52">
        <f>SUM(C33:N33)</f>
        <v>1242.48</v>
      </c>
    </row>
    <row r="34" spans="2:18" ht="15" customHeight="1" x14ac:dyDescent="0.3">
      <c r="R34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9" sqref="C9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5" t="s">
        <v>35</v>
      </c>
      <c r="C2" s="86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75</v>
      </c>
    </row>
    <row r="5" spans="2:3" ht="21" customHeight="1" x14ac:dyDescent="0.3">
      <c r="B5" s="38" t="s">
        <v>44</v>
      </c>
      <c r="C5" s="38">
        <v>570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7" t="s">
        <v>37</v>
      </c>
      <c r="C2" s="88"/>
    </row>
    <row r="3" spans="2:3" ht="22.05" customHeight="1" x14ac:dyDescent="0.3">
      <c r="B3" s="68" t="s">
        <v>38</v>
      </c>
      <c r="C3" s="70">
        <f>'2025'!P30</f>
        <v>-1331.5747181599982</v>
      </c>
    </row>
    <row r="4" spans="2:3" ht="22.05" customHeight="1" x14ac:dyDescent="0.3">
      <c r="B4" s="69" t="s">
        <v>43</v>
      </c>
      <c r="C4" s="70">
        <f>'2025'!P12</f>
        <v>5</v>
      </c>
    </row>
    <row r="5" spans="2:3" x14ac:dyDescent="0.3">
      <c r="B5" t="s">
        <v>45</v>
      </c>
      <c r="C5">
        <f>(2.9*2)-C4</f>
        <v>0.79999999999999982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'2025'!ENTREE_ASTREINTE</vt:lpstr>
      <vt:lpstr>'2025'!ENTREES</vt:lpstr>
      <vt:lpstr>'2025'!ENTREES_FACTURE</vt:lpstr>
      <vt:lpstr>'2025'!FEVRIER</vt:lpstr>
      <vt:lpstr>'2025'!FRAIS_KM</vt:lpstr>
      <vt:lpstr>'2025'!FRAIS_KM_FIXE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'2025'!SORTIES_INTERESSEMENT_CSG_CRDS</vt:lpstr>
      <vt:lpstr>'2025'!SORTIES_INTERESSEMENT_NET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2025-07-10T09:13:23Z</dcterms:modified>
</cp:coreProperties>
</file>