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5\"/>
    </mc:Choice>
  </mc:AlternateContent>
  <xr:revisionPtr revIDLastSave="0" documentId="13_ncr:1_{58CC900E-0D06-4E96-8392-D4257DDA893F}" xr6:coauthVersionLast="47" xr6:coauthVersionMax="47" xr10:uidLastSave="{00000000-0000-0000-0000-000000000000}"/>
  <bookViews>
    <workbookView xWindow="-108" yWindow="-108" windowWidth="23256" windowHeight="14856" activeTab="4" xr2:uid="{00000000-000D-0000-FFFF-FFFF00000000}"/>
  </bookViews>
  <sheets>
    <sheet name="2023" sheetId="15" r:id="rId1"/>
    <sheet name="2024" sheetId="16" r:id="rId2"/>
    <sheet name="2025" sheetId="17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'2024'!$B$14</definedName>
    <definedName name="CRA_ASTREINTE" localSheetId="2">'2025'!$B$14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'2024'!$B$16</definedName>
    <definedName name="ENTREES" localSheetId="2">'2025'!$B$16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 localSheetId="2">'2025'!$B$18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 localSheetId="2">'2025'!$B$17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'2023'!$B$26</definedName>
    <definedName name="SOLDE" localSheetId="1">'2024'!$B$26</definedName>
    <definedName name="SOLDE" localSheetId="2">'2025'!$B$26</definedName>
    <definedName name="SORTIES" localSheetId="0">'2023'!$B$21</definedName>
    <definedName name="SORTIES" localSheetId="1">'2024'!$B$21</definedName>
    <definedName name="SORTIES" localSheetId="2">'2025'!$B$21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 localSheetId="2">'2025'!$B$23</definedName>
    <definedName name="SORTIES_CHARGES_SOCIALES_PATRONALES">#REF!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 localSheetId="2">'2025'!$B$22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'2024'!$B$19</definedName>
    <definedName name="TOTAL_ENTREES" localSheetId="2">'2025'!$B$19</definedName>
    <definedName name="TOTAL_ENTREES">#REF!</definedName>
    <definedName name="TOTAL_SORTIES" localSheetId="0">'2023'!$B$24</definedName>
    <definedName name="TOTAL_SORTIES" localSheetId="1">'2024'!$B$24</definedName>
    <definedName name="TOTAL_SORTIES" localSheetId="2">'2025'!$B$24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G23" i="17"/>
  <c r="G17" i="17"/>
  <c r="F23" i="17" l="1"/>
  <c r="F17" i="17"/>
  <c r="N24" i="17" l="1"/>
  <c r="M24" i="17"/>
  <c r="L24" i="17"/>
  <c r="K24" i="17"/>
  <c r="J24" i="17"/>
  <c r="I24" i="17"/>
  <c r="H24" i="17"/>
  <c r="G24" i="17"/>
  <c r="F24" i="17"/>
  <c r="E23" i="17"/>
  <c r="E24" i="17" s="1"/>
  <c r="D23" i="17"/>
  <c r="D24" i="17" s="1"/>
  <c r="C23" i="17"/>
  <c r="C24" i="17" s="1"/>
  <c r="P22" i="17"/>
  <c r="N19" i="17"/>
  <c r="N26" i="17" s="1"/>
  <c r="M19" i="17"/>
  <c r="M26" i="17" s="1"/>
  <c r="L19" i="17"/>
  <c r="L26" i="17" s="1"/>
  <c r="K19" i="17"/>
  <c r="J19" i="17"/>
  <c r="J26" i="17" s="1"/>
  <c r="I19" i="17"/>
  <c r="I26" i="17" s="1"/>
  <c r="H19" i="17"/>
  <c r="G19" i="17"/>
  <c r="F19" i="17"/>
  <c r="F26" i="17" s="1"/>
  <c r="P18" i="17"/>
  <c r="E17" i="17"/>
  <c r="E19" i="17" s="1"/>
  <c r="D17" i="17"/>
  <c r="D19" i="17" s="1"/>
  <c r="C17" i="17"/>
  <c r="P14" i="17"/>
  <c r="P13" i="17"/>
  <c r="P12" i="17"/>
  <c r="P11" i="17"/>
  <c r="N8" i="17"/>
  <c r="M8" i="17"/>
  <c r="L8" i="17"/>
  <c r="K8" i="17"/>
  <c r="J8" i="17"/>
  <c r="I8" i="17"/>
  <c r="H8" i="17"/>
  <c r="G8" i="17"/>
  <c r="F8" i="17"/>
  <c r="E8" i="17"/>
  <c r="D8" i="17"/>
  <c r="C8" i="17"/>
  <c r="P7" i="17"/>
  <c r="P6" i="17"/>
  <c r="F24" i="16"/>
  <c r="E24" i="16"/>
  <c r="N23" i="16"/>
  <c r="N24" i="16" s="1"/>
  <c r="M23" i="16"/>
  <c r="M24" i="16" s="1"/>
  <c r="L23" i="16"/>
  <c r="L24" i="16" s="1"/>
  <c r="K23" i="16"/>
  <c r="K24" i="16" s="1"/>
  <c r="J23" i="16"/>
  <c r="J24" i="16" s="1"/>
  <c r="I23" i="16"/>
  <c r="I24" i="16" s="1"/>
  <c r="H23" i="16"/>
  <c r="H24" i="16" s="1"/>
  <c r="G23" i="16"/>
  <c r="G24" i="16" s="1"/>
  <c r="F23" i="16"/>
  <c r="E23" i="16"/>
  <c r="D23" i="16"/>
  <c r="D24" i="16" s="1"/>
  <c r="C23" i="16"/>
  <c r="C24" i="16" s="1"/>
  <c r="P22" i="16"/>
  <c r="L19" i="16"/>
  <c r="I19" i="16"/>
  <c r="P18" i="16"/>
  <c r="N17" i="16"/>
  <c r="N19" i="16" s="1"/>
  <c r="M17" i="16"/>
  <c r="M19" i="16" s="1"/>
  <c r="L17" i="16"/>
  <c r="K17" i="16"/>
  <c r="K19" i="16" s="1"/>
  <c r="K26" i="16" s="1"/>
  <c r="J17" i="16"/>
  <c r="J19" i="16" s="1"/>
  <c r="I17" i="16"/>
  <c r="H17" i="16"/>
  <c r="H19" i="16" s="1"/>
  <c r="G17" i="16"/>
  <c r="G19" i="16" s="1"/>
  <c r="F17" i="16"/>
  <c r="F19" i="16" s="1"/>
  <c r="E17" i="16"/>
  <c r="E19" i="16" s="1"/>
  <c r="D17" i="16"/>
  <c r="D19" i="16" s="1"/>
  <c r="D26" i="16" s="1"/>
  <c r="C17" i="16"/>
  <c r="C19" i="16" s="1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K24" i="15"/>
  <c r="G24" i="15"/>
  <c r="F24" i="15"/>
  <c r="E24" i="15"/>
  <c r="D24" i="15"/>
  <c r="C24" i="15"/>
  <c r="N23" i="15"/>
  <c r="N24" i="15" s="1"/>
  <c r="M23" i="15"/>
  <c r="M24" i="15" s="1"/>
  <c r="L23" i="15"/>
  <c r="L24" i="15" s="1"/>
  <c r="K23" i="15"/>
  <c r="J23" i="15"/>
  <c r="J24" i="15" s="1"/>
  <c r="I23" i="15"/>
  <c r="I24" i="15" s="1"/>
  <c r="H23" i="15"/>
  <c r="H24" i="15" s="1"/>
  <c r="P22" i="15"/>
  <c r="J19" i="15"/>
  <c r="G19" i="15"/>
  <c r="G26" i="15" s="1"/>
  <c r="F19" i="15"/>
  <c r="F26" i="15" s="1"/>
  <c r="E19" i="15"/>
  <c r="D19" i="15"/>
  <c r="C19" i="15"/>
  <c r="P18" i="15"/>
  <c r="N17" i="15"/>
  <c r="N19" i="15" s="1"/>
  <c r="M17" i="15"/>
  <c r="M19" i="15" s="1"/>
  <c r="L17" i="15"/>
  <c r="L19" i="15" s="1"/>
  <c r="K17" i="15"/>
  <c r="K19" i="15" s="1"/>
  <c r="J17" i="15"/>
  <c r="I17" i="15"/>
  <c r="I19" i="15" s="1"/>
  <c r="I26" i="15" s="1"/>
  <c r="H17" i="15"/>
  <c r="H19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H26" i="16" l="1"/>
  <c r="P17" i="15"/>
  <c r="L26" i="16"/>
  <c r="H26" i="15"/>
  <c r="D26" i="15"/>
  <c r="E26" i="15"/>
  <c r="E26" i="16"/>
  <c r="P8" i="16"/>
  <c r="H26" i="17"/>
  <c r="L26" i="15"/>
  <c r="K26" i="17"/>
  <c r="G26" i="17"/>
  <c r="P8" i="15"/>
  <c r="N26" i="15"/>
  <c r="J26" i="16"/>
  <c r="I26" i="16"/>
  <c r="P17" i="17"/>
  <c r="P24" i="17"/>
  <c r="D26" i="17"/>
  <c r="M26" i="15"/>
  <c r="C26" i="15"/>
  <c r="M26" i="16"/>
  <c r="E26" i="17"/>
  <c r="F26" i="16"/>
  <c r="N26" i="16"/>
  <c r="C19" i="17"/>
  <c r="C26" i="17" s="1"/>
  <c r="J26" i="15"/>
  <c r="K26" i="15"/>
  <c r="C4" i="13"/>
  <c r="P8" i="17"/>
  <c r="C26" i="16"/>
  <c r="P19" i="16"/>
  <c r="P19" i="15"/>
  <c r="P24" i="16"/>
  <c r="P19" i="17"/>
  <c r="G26" i="16"/>
  <c r="P23" i="15"/>
  <c r="P17" i="16"/>
  <c r="P23" i="17"/>
  <c r="P24" i="15"/>
  <c r="P23" i="16"/>
  <c r="P26" i="15" l="1"/>
  <c r="P26" i="17"/>
  <c r="P26" i="16"/>
  <c r="C3" i="13" s="1"/>
</calcChain>
</file>

<file path=xl/sharedStrings.xml><?xml version="1.0" encoding="utf-8"?>
<sst xmlns="http://schemas.openxmlformats.org/spreadsheetml/2006/main" count="107" uniqueCount="40">
  <si>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</si>
  <si>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</si>
  <si>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</si>
  <si>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</si>
  <si>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</si>
  <si>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</si>
  <si>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</si>
  <si>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</si>
  <si>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</si>
  <si>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</si>
  <si>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</si>
  <si>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</si>
  <si>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</si>
  <si>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</si>
  <si>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</si>
  <si>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</si>
  <si>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</si>
  <si>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</si>
  <si>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</si>
  <si>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</si>
  <si>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</si>
  <si>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</si>
  <si>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</si>
  <si>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</si>
  <si>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</si>
  <si>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</si>
  <si>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</si>
  <si>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</si>
  <si>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</si>
  <si>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</si>
  <si>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</si>
  <si>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</si>
  <si>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</si>
  <si>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</si>
  <si>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</si>
  <si>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</si>
  <si>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</si>
  <si>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</si>
  <si>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(Juin 2023)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</si>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</sst>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6"/>
  <sheetViews>
    <sheetView zoomScaleNormal="100" workbookViewId="0">
      <selection activeCell="N14" sqref="N14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0" t="s">
        <v>9</v>
      </c>
    </row>
    <row r="2" spans="2:16" x14ac:dyDescent="0.3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/>
      <c r="D6" s="56"/>
      <c r="E6" s="56"/>
      <c r="F6" s="33"/>
      <c r="G6" s="33"/>
      <c r="H6" s="33">
        <v>19</v>
      </c>
      <c r="I6" s="33">
        <v>19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133</v>
      </c>
    </row>
    <row r="7" spans="2:16" x14ac:dyDescent="0.3">
      <c r="B7" s="8" t="s">
        <v>20</v>
      </c>
      <c r="C7" s="33"/>
      <c r="D7" s="33"/>
      <c r="E7" s="33"/>
      <c r="F7" s="33"/>
      <c r="G7" s="33"/>
      <c r="H7" s="33">
        <v>20</v>
      </c>
      <c r="I7" s="33">
        <v>20</v>
      </c>
      <c r="J7" s="33">
        <v>22</v>
      </c>
      <c r="K7" s="33">
        <v>19</v>
      </c>
      <c r="L7" s="33">
        <v>17</v>
      </c>
      <c r="M7" s="33">
        <v>21</v>
      </c>
      <c r="N7" s="33">
        <v>16</v>
      </c>
      <c r="O7" s="31"/>
      <c r="P7" s="52">
        <f>SUM(C7:N7)</f>
        <v>135</v>
      </c>
    </row>
    <row r="8" spans="2:16" x14ac:dyDescent="0.3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1</v>
      </c>
      <c r="I8" s="32">
        <f t="shared" si="0"/>
        <v>1</v>
      </c>
      <c r="J8" s="32">
        <f t="shared" si="0"/>
        <v>3</v>
      </c>
      <c r="K8" s="32">
        <f t="shared" si="0"/>
        <v>0</v>
      </c>
      <c r="L8" s="32">
        <f t="shared" si="0"/>
        <v>-2</v>
      </c>
      <c r="M8" s="32">
        <f t="shared" si="0"/>
        <v>2</v>
      </c>
      <c r="N8" s="32">
        <f t="shared" si="0"/>
        <v>-3</v>
      </c>
      <c r="O8" s="31"/>
      <c r="P8" s="52">
        <f>SUM(C8:N8)</f>
        <v>2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/>
      <c r="D11" s="10"/>
      <c r="E11" s="10"/>
      <c r="F11" s="10"/>
      <c r="G11" s="10"/>
      <c r="H11" s="10">
        <v>20</v>
      </c>
      <c r="I11" s="10">
        <v>20</v>
      </c>
      <c r="J11" s="10">
        <v>22</v>
      </c>
      <c r="K11" s="10">
        <v>19</v>
      </c>
      <c r="L11" s="10">
        <v>17</v>
      </c>
      <c r="M11" s="10">
        <v>21</v>
      </c>
      <c r="N11" s="10">
        <v>16</v>
      </c>
      <c r="P11" s="53">
        <f>SUM(C11:N11)</f>
        <v>135</v>
      </c>
    </row>
    <row r="12" spans="2:16" x14ac:dyDescent="0.3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>
        <v>2</v>
      </c>
      <c r="L12" s="11">
        <v>5</v>
      </c>
      <c r="M12" s="11"/>
      <c r="N12" s="11">
        <v>4</v>
      </c>
      <c r="P12" s="53">
        <f>SUM(C12:N12)</f>
        <v>11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/>
      <c r="D17" s="9"/>
      <c r="E17" s="9"/>
      <c r="F17" s="9"/>
      <c r="G17" s="9"/>
      <c r="H17" s="9">
        <f>H11*Params!$C$5*(1-Params!$C$3)-Params!$C$4</f>
        <v>10965</v>
      </c>
      <c r="I17" s="9">
        <f>I11*Params!$C$5*(1-Params!$C$3)-Params!$C$4</f>
        <v>10965</v>
      </c>
      <c r="J17" s="9">
        <f>J11*Params!$C$5*(1-Params!$C$3)-Params!$C$4</f>
        <v>12069</v>
      </c>
      <c r="K17" s="9">
        <f>K11*Params!$C$5*(1-Params!$C$3)-Params!$C$4</f>
        <v>10413</v>
      </c>
      <c r="L17" s="9">
        <f>L11*Params!$C$5*(1-Params!$C$3)-Params!$C$4</f>
        <v>9309</v>
      </c>
      <c r="M17" s="9">
        <f>M11*Params!$C$5*(1-Params!$C$3)-Params!$C$4</f>
        <v>11517</v>
      </c>
      <c r="N17" s="9">
        <f>N11*Params!$C$5*(1-Params!$C$3)-Params!$C$4</f>
        <v>8757</v>
      </c>
      <c r="O17" s="4"/>
      <c r="P17" s="37">
        <f>SUM(C17:N17)</f>
        <v>73995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10965</v>
      </c>
      <c r="I19" s="25">
        <f t="shared" si="1"/>
        <v>10965</v>
      </c>
      <c r="J19" s="25">
        <f t="shared" si="1"/>
        <v>12069</v>
      </c>
      <c r="K19" s="25">
        <f t="shared" si="1"/>
        <v>10413</v>
      </c>
      <c r="L19" s="25">
        <f t="shared" si="1"/>
        <v>9309</v>
      </c>
      <c r="M19" s="25">
        <f t="shared" si="1"/>
        <v>11517</v>
      </c>
      <c r="N19" s="25">
        <f t="shared" si="1"/>
        <v>8757</v>
      </c>
      <c r="O19" s="5"/>
      <c r="P19" s="38">
        <f>SUM(C19:N19)</f>
        <v>73995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/>
      <c r="D22" s="9"/>
      <c r="E22" s="9"/>
      <c r="F22" s="9"/>
      <c r="G22" s="9"/>
      <c r="H22" s="9">
        <v>6009.25</v>
      </c>
      <c r="I22" s="9">
        <v>6481.85</v>
      </c>
      <c r="J22" s="9">
        <v>6481.85</v>
      </c>
      <c r="K22" s="9">
        <v>6481.85</v>
      </c>
      <c r="L22" s="9">
        <v>6481.85</v>
      </c>
      <c r="M22" s="9">
        <v>6481.85</v>
      </c>
      <c r="N22" s="9">
        <v>6481.85</v>
      </c>
      <c r="O22" s="4"/>
      <c r="P22" s="39">
        <f>SUM(C22:N22)</f>
        <v>44900.35</v>
      </c>
    </row>
    <row r="23" spans="2:16" x14ac:dyDescent="0.3">
      <c r="B23" s="8" t="s">
        <v>8</v>
      </c>
      <c r="C23" s="9"/>
      <c r="D23" s="9"/>
      <c r="E23" s="9"/>
      <c r="F23" s="9"/>
      <c r="G23" s="9"/>
      <c r="H23" s="9">
        <f>1209.54+2429.55</f>
        <v>3639.09</v>
      </c>
      <c r="I23" s="9">
        <f>1305.97+2621.25</f>
        <v>3927.2200000000003</v>
      </c>
      <c r="J23" s="9">
        <f>1305.97+2621.25</f>
        <v>3927.2200000000003</v>
      </c>
      <c r="K23" s="9">
        <f>1305.97+2621.25</f>
        <v>3927.2200000000003</v>
      </c>
      <c r="L23" s="9">
        <f>1305.97+2626.5</f>
        <v>3932.4700000000003</v>
      </c>
      <c r="M23" s="9">
        <f>1305.97+2634.39</f>
        <v>3940.3599999999997</v>
      </c>
      <c r="N23" s="9">
        <f>1305.97+2621.25</f>
        <v>3927.2200000000003</v>
      </c>
      <c r="O23" s="4"/>
      <c r="P23" s="39">
        <f>SUM(C23:N23)</f>
        <v>27220.800000000003</v>
      </c>
    </row>
    <row r="24" spans="2:16" x14ac:dyDescent="0.3">
      <c r="B24" s="7" t="s">
        <v>3</v>
      </c>
      <c r="C24" s="40">
        <f t="shared" ref="C24:N24" si="2">SUM(C22:C23)</f>
        <v>0</v>
      </c>
      <c r="D24" s="40">
        <f t="shared" si="2"/>
        <v>0</v>
      </c>
      <c r="E24" s="40">
        <f t="shared" si="2"/>
        <v>0</v>
      </c>
      <c r="F24" s="40">
        <f t="shared" si="2"/>
        <v>0</v>
      </c>
      <c r="G24" s="40">
        <f t="shared" si="2"/>
        <v>0</v>
      </c>
      <c r="H24" s="40">
        <f t="shared" si="2"/>
        <v>9648.34</v>
      </c>
      <c r="I24" s="40">
        <f t="shared" si="2"/>
        <v>10409.07</v>
      </c>
      <c r="J24" s="40">
        <f t="shared" si="2"/>
        <v>10409.07</v>
      </c>
      <c r="K24" s="40">
        <f t="shared" si="2"/>
        <v>10409.07</v>
      </c>
      <c r="L24" s="40">
        <f t="shared" si="2"/>
        <v>10414.32</v>
      </c>
      <c r="M24" s="40">
        <f t="shared" si="2"/>
        <v>10422.209999999999</v>
      </c>
      <c r="N24" s="40">
        <f t="shared" si="2"/>
        <v>10409.07</v>
      </c>
      <c r="O24" s="4"/>
      <c r="P24" s="41">
        <f>SUM(C24:N24)</f>
        <v>72121.149999999994</v>
      </c>
    </row>
    <row r="25" spans="2:16" x14ac:dyDescent="0.3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">
      <c r="B26" s="43" t="s">
        <v>25</v>
      </c>
      <c r="C26" s="44">
        <f t="shared" ref="C26:N26" si="3">C19-C24</f>
        <v>0</v>
      </c>
      <c r="D26" s="44">
        <f t="shared" si="3"/>
        <v>0</v>
      </c>
      <c r="E26" s="44">
        <f t="shared" si="3"/>
        <v>0</v>
      </c>
      <c r="F26" s="44">
        <f t="shared" si="3"/>
        <v>0</v>
      </c>
      <c r="G26" s="44">
        <f t="shared" si="3"/>
        <v>0</v>
      </c>
      <c r="H26" s="44">
        <f t="shared" si="3"/>
        <v>1316.6599999999999</v>
      </c>
      <c r="I26" s="44">
        <f t="shared" si="3"/>
        <v>555.93000000000029</v>
      </c>
      <c r="J26" s="44">
        <f t="shared" si="3"/>
        <v>1659.9300000000003</v>
      </c>
      <c r="K26" s="44">
        <f t="shared" si="3"/>
        <v>3.930000000000291</v>
      </c>
      <c r="L26" s="44">
        <f t="shared" si="3"/>
        <v>-1105.3199999999997</v>
      </c>
      <c r="M26" s="44">
        <f t="shared" si="3"/>
        <v>1094.7900000000009</v>
      </c>
      <c r="N26" s="44">
        <f t="shared" si="3"/>
        <v>-1652.0699999999997</v>
      </c>
      <c r="P26" s="54">
        <f>SUM(C26:N26)</f>
        <v>1873.8500000000022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26"/>
  <sheetViews>
    <sheetView zoomScaleNormal="100" workbookViewId="0">
      <selection activeCell="G12" sqref="G12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0" t="s">
        <v>9</v>
      </c>
    </row>
    <row r="2" spans="2:16" x14ac:dyDescent="0.3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>
        <v>19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228</v>
      </c>
    </row>
    <row r="7" spans="2:16" x14ac:dyDescent="0.3">
      <c r="B7" s="8" t="s">
        <v>20</v>
      </c>
      <c r="C7" s="33">
        <v>17</v>
      </c>
      <c r="D7" s="33">
        <v>21</v>
      </c>
      <c r="E7" s="33">
        <v>21</v>
      </c>
      <c r="F7" s="33">
        <v>19</v>
      </c>
      <c r="G7" s="33">
        <v>14</v>
      </c>
      <c r="H7" s="33">
        <v>20</v>
      </c>
      <c r="I7" s="33">
        <v>25</v>
      </c>
      <c r="J7" s="33">
        <v>21</v>
      </c>
      <c r="K7" s="33">
        <v>15</v>
      </c>
      <c r="L7" s="33">
        <v>18</v>
      </c>
      <c r="M7" s="33">
        <v>19</v>
      </c>
      <c r="N7" s="33">
        <v>21</v>
      </c>
      <c r="O7" s="31"/>
      <c r="P7" s="52">
        <f>SUM(C7:N7)</f>
        <v>231</v>
      </c>
    </row>
    <row r="8" spans="2:16" x14ac:dyDescent="0.3">
      <c r="B8" s="16" t="s">
        <v>21</v>
      </c>
      <c r="C8" s="32">
        <f t="shared" ref="C8:N8" si="0">C7-C6</f>
        <v>-2</v>
      </c>
      <c r="D8" s="32">
        <f t="shared" si="0"/>
        <v>2</v>
      </c>
      <c r="E8" s="32">
        <f t="shared" si="0"/>
        <v>2</v>
      </c>
      <c r="F8" s="32">
        <f t="shared" si="0"/>
        <v>0</v>
      </c>
      <c r="G8" s="32">
        <f t="shared" si="0"/>
        <v>-5</v>
      </c>
      <c r="H8" s="32">
        <f t="shared" si="0"/>
        <v>1</v>
      </c>
      <c r="I8" s="32">
        <f t="shared" si="0"/>
        <v>6</v>
      </c>
      <c r="J8" s="32">
        <f t="shared" si="0"/>
        <v>2</v>
      </c>
      <c r="K8" s="32">
        <f t="shared" si="0"/>
        <v>-4</v>
      </c>
      <c r="L8" s="32">
        <f t="shared" si="0"/>
        <v>-1</v>
      </c>
      <c r="M8" s="32">
        <f t="shared" si="0"/>
        <v>0</v>
      </c>
      <c r="N8" s="32">
        <f t="shared" si="0"/>
        <v>2</v>
      </c>
      <c r="O8" s="31"/>
      <c r="P8" s="52">
        <f>SUM(C8:N8)</f>
        <v>3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17</v>
      </c>
      <c r="D11" s="10">
        <v>21</v>
      </c>
      <c r="E11" s="10">
        <v>21</v>
      </c>
      <c r="F11" s="10">
        <v>19</v>
      </c>
      <c r="G11" s="10">
        <v>14</v>
      </c>
      <c r="H11" s="10">
        <v>20</v>
      </c>
      <c r="I11" s="10">
        <v>25</v>
      </c>
      <c r="J11" s="10">
        <v>21</v>
      </c>
      <c r="K11" s="10">
        <v>15</v>
      </c>
      <c r="L11" s="10">
        <v>18</v>
      </c>
      <c r="M11" s="10">
        <v>19</v>
      </c>
      <c r="N11" s="10">
        <v>21</v>
      </c>
      <c r="P11" s="53">
        <f>SUM(C11:N11)</f>
        <v>231</v>
      </c>
    </row>
    <row r="12" spans="2:16" x14ac:dyDescent="0.3">
      <c r="B12" s="8" t="s">
        <v>15</v>
      </c>
      <c r="C12" s="11">
        <v>5</v>
      </c>
      <c r="D12" s="11"/>
      <c r="E12" s="11"/>
      <c r="F12" s="11">
        <v>2</v>
      </c>
      <c r="G12" s="11">
        <v>5</v>
      </c>
      <c r="H12" s="11"/>
      <c r="I12" s="11"/>
      <c r="J12" s="11"/>
      <c r="K12" s="11">
        <v>6</v>
      </c>
      <c r="L12" s="11">
        <v>5</v>
      </c>
      <c r="M12" s="11"/>
      <c r="N12" s="11"/>
      <c r="P12" s="53">
        <f>SUM(C12:N12)</f>
        <v>23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>
        <v>1</v>
      </c>
      <c r="F14" s="20"/>
      <c r="G14" s="20"/>
      <c r="H14" s="20"/>
      <c r="I14" s="20"/>
      <c r="J14" s="20"/>
      <c r="K14" s="20"/>
      <c r="L14" s="20"/>
      <c r="M14" s="20"/>
      <c r="N14" s="20">
        <v>4</v>
      </c>
      <c r="P14" s="53">
        <f>SUM(C14:N14)</f>
        <v>5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9309</v>
      </c>
      <c r="D17" s="9">
        <f>D11*Params!$C$5*(1-Params!$C$3)-Params!$C$4</f>
        <v>11517</v>
      </c>
      <c r="E17" s="9">
        <f>E11*Params!$C$5*(1-Params!$C$3)-Params!$C$4</f>
        <v>11517</v>
      </c>
      <c r="F17" s="9">
        <f>F11*Params!$C$5*(1-Params!$C$3)-Params!$C$4</f>
        <v>10413</v>
      </c>
      <c r="G17" s="9">
        <f>G11*Params!$C$5*(1-Params!$C$3)-Params!$C$4</f>
        <v>7653</v>
      </c>
      <c r="H17" s="9">
        <f>H11*Params!$C$5*(1-Params!$C$3)-Params!$C$4</f>
        <v>10965</v>
      </c>
      <c r="I17" s="9">
        <f>I11*Params!$C$5*(1-Params!$C$3)-Params!$C$4</f>
        <v>13725</v>
      </c>
      <c r="J17" s="9">
        <f>J11*Params!$C$5*(1-Params!$C$3)-Params!$C$4</f>
        <v>11517</v>
      </c>
      <c r="K17" s="9">
        <f>K11*Params!$C$5*(1-Params!$C$3)-Params!$C$4</f>
        <v>8205</v>
      </c>
      <c r="L17" s="9">
        <f>L11*Params!$C$5*(1-Params!$C$3)-Params!$C$4</f>
        <v>9861</v>
      </c>
      <c r="M17" s="9">
        <f>M11*Params!$C$5*(1-Params!$C$3)-Params!$C$4</f>
        <v>10413</v>
      </c>
      <c r="N17" s="9">
        <f>N11*Params!$C$5*(1-Params!$C$3)-Params!$C$4</f>
        <v>11517</v>
      </c>
      <c r="O17" s="4"/>
      <c r="P17" s="37">
        <f>SUM(C17:N17)</f>
        <v>126612</v>
      </c>
    </row>
    <row r="18" spans="2:16" x14ac:dyDescent="0.3">
      <c r="B18" s="8" t="s">
        <v>14</v>
      </c>
      <c r="C18" s="9"/>
      <c r="D18" s="9"/>
      <c r="E18" s="9">
        <v>257.14999999999998</v>
      </c>
      <c r="F18" s="9"/>
      <c r="G18" s="9"/>
      <c r="H18" s="9"/>
      <c r="I18" s="9">
        <v>364.31</v>
      </c>
      <c r="J18" s="9"/>
      <c r="K18" s="9"/>
      <c r="L18" s="9"/>
      <c r="M18" s="9"/>
      <c r="N18" s="9">
        <v>126.13</v>
      </c>
      <c r="O18" s="4"/>
      <c r="P18" s="37">
        <f>SUM(C18:N18)</f>
        <v>747.59</v>
      </c>
    </row>
    <row r="19" spans="2:16" x14ac:dyDescent="0.3">
      <c r="B19" s="24" t="s">
        <v>2</v>
      </c>
      <c r="C19" s="25">
        <f t="shared" ref="C19:N19" si="1">SUM(C17:C18)</f>
        <v>9309</v>
      </c>
      <c r="D19" s="25">
        <f t="shared" si="1"/>
        <v>11517</v>
      </c>
      <c r="E19" s="25">
        <f t="shared" si="1"/>
        <v>11774.15</v>
      </c>
      <c r="F19" s="25">
        <f t="shared" si="1"/>
        <v>10413</v>
      </c>
      <c r="G19" s="25">
        <f t="shared" si="1"/>
        <v>7653</v>
      </c>
      <c r="H19" s="25">
        <f t="shared" si="1"/>
        <v>10965</v>
      </c>
      <c r="I19" s="25">
        <f t="shared" si="1"/>
        <v>14089.31</v>
      </c>
      <c r="J19" s="25">
        <f t="shared" si="1"/>
        <v>11517</v>
      </c>
      <c r="K19" s="25">
        <f t="shared" si="1"/>
        <v>8205</v>
      </c>
      <c r="L19" s="25">
        <f t="shared" si="1"/>
        <v>9861</v>
      </c>
      <c r="M19" s="25">
        <f t="shared" si="1"/>
        <v>10413</v>
      </c>
      <c r="N19" s="25">
        <f t="shared" si="1"/>
        <v>11643.13</v>
      </c>
      <c r="O19" s="5"/>
      <c r="P19" s="38">
        <f>SUM(C19:N19)</f>
        <v>127359.59000000001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6475.25</v>
      </c>
      <c r="D22" s="9">
        <v>6475.25</v>
      </c>
      <c r="E22" s="9">
        <v>6475.25</v>
      </c>
      <c r="F22" s="9">
        <v>6475.25</v>
      </c>
      <c r="G22" s="9">
        <v>6475.25</v>
      </c>
      <c r="H22" s="9">
        <v>6475.25</v>
      </c>
      <c r="I22" s="9">
        <v>6475.25</v>
      </c>
      <c r="J22" s="9">
        <v>6475.25</v>
      </c>
      <c r="K22" s="9">
        <v>6475.25</v>
      </c>
      <c r="L22" s="9">
        <v>6475.25</v>
      </c>
      <c r="M22" s="9">
        <v>6711.66</v>
      </c>
      <c r="N22" s="9">
        <v>6475.25</v>
      </c>
      <c r="O22" s="4"/>
      <c r="P22" s="39">
        <f>SUM(C22:N22)</f>
        <v>77939.41</v>
      </c>
    </row>
    <row r="23" spans="2:16" x14ac:dyDescent="0.3">
      <c r="B23" s="8" t="s">
        <v>8</v>
      </c>
      <c r="C23" s="9">
        <f>1319.42+2649.52</f>
        <v>3968.94</v>
      </c>
      <c r="D23" s="9">
        <f>1319.42+2652.13</f>
        <v>3971.55</v>
      </c>
      <c r="E23" s="9">
        <f>1319.42+2638.99</f>
        <v>3958.41</v>
      </c>
      <c r="F23" s="9">
        <f>1319.42+2638.99</f>
        <v>3958.41</v>
      </c>
      <c r="G23" s="9">
        <f>1319.42+2673.15</f>
        <v>3992.57</v>
      </c>
      <c r="H23" s="9">
        <f>1319.42+2667.9</f>
        <v>3987.32</v>
      </c>
      <c r="I23" s="9">
        <f>1319.42+2671.11</f>
        <v>3990.53</v>
      </c>
      <c r="J23" s="9">
        <f>1319.42+2671.11</f>
        <v>3990.53</v>
      </c>
      <c r="K23" s="9">
        <f>1319.42+2671.11</f>
        <v>3990.53</v>
      </c>
      <c r="L23" s="9">
        <f>1319.42+2686.89</f>
        <v>4006.31</v>
      </c>
      <c r="M23" s="9">
        <f>1372.66+2784.29</f>
        <v>4156.95</v>
      </c>
      <c r="N23" s="9">
        <f>1319.42+2671.11</f>
        <v>3990.53</v>
      </c>
      <c r="O23" s="4"/>
      <c r="P23" s="39">
        <f>SUM(C23:N23)</f>
        <v>47962.579999999994</v>
      </c>
    </row>
    <row r="24" spans="2:16" x14ac:dyDescent="0.3">
      <c r="B24" s="7" t="s">
        <v>3</v>
      </c>
      <c r="C24" s="40">
        <f t="shared" ref="C24:N24" si="2">SUM(C22:C23)</f>
        <v>10444.19</v>
      </c>
      <c r="D24" s="40">
        <f t="shared" si="2"/>
        <v>10446.799999999999</v>
      </c>
      <c r="E24" s="40">
        <f t="shared" si="2"/>
        <v>10433.66</v>
      </c>
      <c r="F24" s="40">
        <f t="shared" si="2"/>
        <v>10433.66</v>
      </c>
      <c r="G24" s="40">
        <f t="shared" si="2"/>
        <v>10467.82</v>
      </c>
      <c r="H24" s="40">
        <f t="shared" si="2"/>
        <v>10462.57</v>
      </c>
      <c r="I24" s="40">
        <f t="shared" si="2"/>
        <v>10465.780000000001</v>
      </c>
      <c r="J24" s="40">
        <f t="shared" si="2"/>
        <v>10465.780000000001</v>
      </c>
      <c r="K24" s="40">
        <f t="shared" si="2"/>
        <v>10465.780000000001</v>
      </c>
      <c r="L24" s="40">
        <f t="shared" si="2"/>
        <v>10481.56</v>
      </c>
      <c r="M24" s="40">
        <f t="shared" si="2"/>
        <v>10868.61</v>
      </c>
      <c r="N24" s="40">
        <f t="shared" si="2"/>
        <v>10465.780000000001</v>
      </c>
      <c r="O24" s="4"/>
      <c r="P24" s="41">
        <f>SUM(C24:N24)</f>
        <v>125901.98999999999</v>
      </c>
    </row>
    <row r="25" spans="2:16" x14ac:dyDescent="0.3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">
      <c r="B26" s="43" t="s">
        <v>25</v>
      </c>
      <c r="C26" s="44">
        <f t="shared" ref="C26:N26" si="3">C19-C24</f>
        <v>-1135.1900000000005</v>
      </c>
      <c r="D26" s="44">
        <f t="shared" si="3"/>
        <v>1070.2000000000007</v>
      </c>
      <c r="E26" s="44">
        <f t="shared" si="3"/>
        <v>1340.4899999999998</v>
      </c>
      <c r="F26" s="44">
        <f t="shared" si="3"/>
        <v>-20.659999999999854</v>
      </c>
      <c r="G26" s="44">
        <f t="shared" si="3"/>
        <v>-2814.8199999999997</v>
      </c>
      <c r="H26" s="44">
        <f t="shared" si="3"/>
        <v>502.43000000000029</v>
      </c>
      <c r="I26" s="44">
        <f t="shared" si="3"/>
        <v>3623.5299999999988</v>
      </c>
      <c r="J26" s="44">
        <f t="shared" si="3"/>
        <v>1051.2199999999993</v>
      </c>
      <c r="K26" s="44">
        <f t="shared" si="3"/>
        <v>-2260.7800000000007</v>
      </c>
      <c r="L26" s="44">
        <f t="shared" si="3"/>
        <v>-620.55999999999949</v>
      </c>
      <c r="M26" s="44">
        <f t="shared" si="3"/>
        <v>-455.61000000000058</v>
      </c>
      <c r="N26" s="44">
        <f t="shared" si="3"/>
        <v>1177.3499999999985</v>
      </c>
      <c r="P26" s="54">
        <f>SUM(C26:N26)</f>
        <v>1457.5999999999967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26"/>
  <sheetViews>
    <sheetView topLeftCell="B1" zoomScaleNormal="100" workbookViewId="0">
      <selection activeCell="G24" sqref="G24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0" t="s">
        <v>9</v>
      </c>
    </row>
    <row r="2" spans="2:16" x14ac:dyDescent="0.3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/>
      <c r="I6" s="33"/>
      <c r="J6" s="33"/>
      <c r="K6" s="33"/>
      <c r="L6" s="33"/>
      <c r="M6" s="33"/>
      <c r="N6" s="33"/>
      <c r="O6" s="31"/>
      <c r="P6" s="52">
        <f>SUM(C6:N6)</f>
        <v>95</v>
      </c>
    </row>
    <row r="7" spans="2:16" x14ac:dyDescent="0.3">
      <c r="B7" s="8" t="s">
        <v>20</v>
      </c>
      <c r="C7" s="33">
        <v>12</v>
      </c>
      <c r="D7" s="33">
        <v>20</v>
      </c>
      <c r="E7" s="33">
        <v>21</v>
      </c>
      <c r="F7" s="33">
        <v>18</v>
      </c>
      <c r="G7" s="33">
        <v>14</v>
      </c>
      <c r="H7" s="33"/>
      <c r="I7" s="33"/>
      <c r="J7" s="33"/>
      <c r="K7" s="33"/>
      <c r="L7" s="33"/>
      <c r="M7" s="33"/>
      <c r="N7" s="33"/>
      <c r="O7" s="31"/>
      <c r="P7" s="52">
        <f>SUM(C7:N7)</f>
        <v>85</v>
      </c>
    </row>
    <row r="8" spans="2:16" x14ac:dyDescent="0.3">
      <c r="B8" s="16" t="s">
        <v>21</v>
      </c>
      <c r="C8" s="32">
        <f t="shared" ref="C8:N8" si="0">C7-C6</f>
        <v>-7</v>
      </c>
      <c r="D8" s="32">
        <f t="shared" si="0"/>
        <v>1</v>
      </c>
      <c r="E8" s="32">
        <f t="shared" si="0"/>
        <v>2</v>
      </c>
      <c r="F8" s="32">
        <f t="shared" si="0"/>
        <v>-1</v>
      </c>
      <c r="G8" s="32">
        <f t="shared" si="0"/>
        <v>-5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-10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12</v>
      </c>
      <c r="D11" s="10">
        <v>20</v>
      </c>
      <c r="E11" s="10">
        <v>21</v>
      </c>
      <c r="F11" s="10">
        <v>18</v>
      </c>
      <c r="G11" s="10">
        <v>14</v>
      </c>
      <c r="H11" s="10"/>
      <c r="I11" s="10"/>
      <c r="J11" s="10"/>
      <c r="K11" s="10"/>
      <c r="L11" s="10"/>
      <c r="M11" s="10"/>
      <c r="N11" s="10"/>
      <c r="P11" s="53">
        <f>SUM(C11:N11)</f>
        <v>85</v>
      </c>
    </row>
    <row r="12" spans="2:16" x14ac:dyDescent="0.3">
      <c r="B12" s="8" t="s">
        <v>15</v>
      </c>
      <c r="C12" s="11">
        <v>10</v>
      </c>
      <c r="D12" s="11"/>
      <c r="E12" s="11"/>
      <c r="F12" s="11">
        <v>3</v>
      </c>
      <c r="G12" s="11">
        <v>5</v>
      </c>
      <c r="H12" s="11"/>
      <c r="I12" s="11"/>
      <c r="J12" s="11"/>
      <c r="K12" s="11"/>
      <c r="L12" s="11"/>
      <c r="M12" s="11"/>
      <c r="N12" s="11"/>
      <c r="P12" s="53">
        <f>SUM(C12:N12)</f>
        <v>18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>
        <v>2</v>
      </c>
      <c r="G14" s="20"/>
      <c r="H14" s="20"/>
      <c r="I14" s="20"/>
      <c r="J14" s="20"/>
      <c r="K14" s="20"/>
      <c r="L14" s="20"/>
      <c r="M14" s="20"/>
      <c r="N14" s="20"/>
      <c r="P14" s="53">
        <f>SUM(C14:N14)</f>
        <v>2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6549</v>
      </c>
      <c r="D17" s="9">
        <f>D11*Params!$C$5*(1-Params!$C$3)-Params!$C$4</f>
        <v>10965</v>
      </c>
      <c r="E17" s="9">
        <f>E11*Params!$C$5*(1-Params!$C$3)-Params!$C$4</f>
        <v>11517</v>
      </c>
      <c r="F17" s="9">
        <f>F11*Params!$C$5*(1-Params!$C$3)-Params!$C$4</f>
        <v>9861</v>
      </c>
      <c r="G17" s="9">
        <f>G11*Params!$C$5*(1-Params!$C$3)-Params!$C$4</f>
        <v>7653</v>
      </c>
      <c r="H17" s="9"/>
      <c r="I17" s="9"/>
      <c r="J17" s="9"/>
      <c r="K17" s="9"/>
      <c r="L17" s="9"/>
      <c r="M17" s="9"/>
      <c r="N17" s="9"/>
      <c r="O17" s="4"/>
      <c r="P17" s="37">
        <f>SUM(C17:N17)</f>
        <v>46545</v>
      </c>
    </row>
    <row r="18" spans="2:16" x14ac:dyDescent="0.3">
      <c r="B18" s="8" t="s">
        <v>14</v>
      </c>
      <c r="C18" s="9"/>
      <c r="D18" s="9"/>
      <c r="E18" s="9"/>
      <c r="F18" s="9">
        <v>385.71</v>
      </c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385.71</v>
      </c>
    </row>
    <row r="19" spans="2:16" x14ac:dyDescent="0.3">
      <c r="B19" s="24" t="s">
        <v>2</v>
      </c>
      <c r="C19" s="25">
        <f t="shared" ref="C19:N19" si="1">SUM(C17:C18)</f>
        <v>6549</v>
      </c>
      <c r="D19" s="25">
        <f t="shared" si="1"/>
        <v>10965</v>
      </c>
      <c r="E19" s="25">
        <f t="shared" si="1"/>
        <v>11517</v>
      </c>
      <c r="F19" s="25">
        <f t="shared" si="1"/>
        <v>10246.709999999999</v>
      </c>
      <c r="G19" s="25">
        <f t="shared" si="1"/>
        <v>7653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SUM(C19:N19)</f>
        <v>46930.71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6476.2</v>
      </c>
      <c r="D22" s="9">
        <v>6476.2</v>
      </c>
      <c r="E22" s="9">
        <v>6476.2</v>
      </c>
      <c r="F22" s="9">
        <v>6476.2</v>
      </c>
      <c r="G22" s="9">
        <v>6476.2</v>
      </c>
      <c r="H22" s="9"/>
      <c r="I22" s="9"/>
      <c r="J22" s="9"/>
      <c r="K22" s="9"/>
      <c r="L22" s="9"/>
      <c r="M22" s="9"/>
      <c r="N22" s="9"/>
      <c r="O22" s="4"/>
      <c r="P22" s="39">
        <f>SUM(C22:N22)</f>
        <v>32381</v>
      </c>
    </row>
    <row r="23" spans="2:16" x14ac:dyDescent="0.3">
      <c r="B23" s="8" t="s">
        <v>8</v>
      </c>
      <c r="C23" s="9">
        <f>1325.43+2677.46</f>
        <v>4002.8900000000003</v>
      </c>
      <c r="D23" s="9">
        <f>1325.43+2703.77</f>
        <v>4029.2</v>
      </c>
      <c r="E23" s="9">
        <f>1325.43+2677.46</f>
        <v>4002.8900000000003</v>
      </c>
      <c r="F23" s="9">
        <f>1325.43+2677.46</f>
        <v>4002.8900000000003</v>
      </c>
      <c r="G23" s="9">
        <f>1325.43+2685.34</f>
        <v>4010.7700000000004</v>
      </c>
      <c r="H23" s="9"/>
      <c r="I23" s="9"/>
      <c r="J23" s="9"/>
      <c r="K23" s="9"/>
      <c r="L23" s="9"/>
      <c r="M23" s="9"/>
      <c r="N23" s="9"/>
      <c r="O23" s="4"/>
      <c r="P23" s="39">
        <f>SUM(C23:N23)</f>
        <v>20048.64</v>
      </c>
    </row>
    <row r="24" spans="2:16" x14ac:dyDescent="0.3">
      <c r="B24" s="7" t="s">
        <v>3</v>
      </c>
      <c r="C24" s="40">
        <f t="shared" ref="C24:N24" si="2">SUM(C22:C23)</f>
        <v>10479.09</v>
      </c>
      <c r="D24" s="40">
        <f t="shared" si="2"/>
        <v>10505.4</v>
      </c>
      <c r="E24" s="40">
        <f t="shared" si="2"/>
        <v>10479.09</v>
      </c>
      <c r="F24" s="40">
        <f t="shared" si="2"/>
        <v>10479.09</v>
      </c>
      <c r="G24" s="40">
        <f t="shared" si="2"/>
        <v>10486.970000000001</v>
      </c>
      <c r="H24" s="40">
        <f t="shared" si="2"/>
        <v>0</v>
      </c>
      <c r="I24" s="40">
        <f t="shared" si="2"/>
        <v>0</v>
      </c>
      <c r="J24" s="40">
        <f t="shared" si="2"/>
        <v>0</v>
      </c>
      <c r="K24" s="40">
        <f t="shared" si="2"/>
        <v>0</v>
      </c>
      <c r="L24" s="40">
        <f t="shared" si="2"/>
        <v>0</v>
      </c>
      <c r="M24" s="40">
        <f t="shared" si="2"/>
        <v>0</v>
      </c>
      <c r="N24" s="40">
        <f t="shared" si="2"/>
        <v>0</v>
      </c>
      <c r="O24" s="4"/>
      <c r="P24" s="41">
        <f>SUM(C24:N24)</f>
        <v>52429.64</v>
      </c>
    </row>
    <row r="25" spans="2:16" x14ac:dyDescent="0.3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">
      <c r="B26" s="43" t="s">
        <v>25</v>
      </c>
      <c r="C26" s="44">
        <f t="shared" ref="C26:N26" si="3">C19-C24</f>
        <v>-3930.09</v>
      </c>
      <c r="D26" s="44">
        <f t="shared" si="3"/>
        <v>459.60000000000036</v>
      </c>
      <c r="E26" s="44">
        <f t="shared" si="3"/>
        <v>1037.9099999999999</v>
      </c>
      <c r="F26" s="44">
        <f t="shared" si="3"/>
        <v>-232.38000000000102</v>
      </c>
      <c r="G26" s="44">
        <f t="shared" si="3"/>
        <v>-2833.9700000000012</v>
      </c>
      <c r="H26" s="44">
        <f t="shared" si="3"/>
        <v>0</v>
      </c>
      <c r="I26" s="44">
        <f t="shared" si="3"/>
        <v>0</v>
      </c>
      <c r="J26" s="44">
        <f t="shared" si="3"/>
        <v>0</v>
      </c>
      <c r="K26" s="44">
        <f t="shared" si="3"/>
        <v>0</v>
      </c>
      <c r="L26" s="44">
        <f t="shared" si="3"/>
        <v>0</v>
      </c>
      <c r="M26" s="44">
        <f t="shared" si="3"/>
        <v>0</v>
      </c>
      <c r="N26" s="44">
        <f t="shared" si="3"/>
        <v>0</v>
      </c>
      <c r="P26" s="54">
        <f>SUM(C26:N26)</f>
        <v>-5498.9300000000021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5"/>
  <sheetViews>
    <sheetView workbookViewId="0">
      <selection activeCell="C5" sqref="C5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2" t="s">
        <v>22</v>
      </c>
      <c r="C2" s="63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600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5"/>
  <sheetViews>
    <sheetView tabSelected="1" topLeftCell="A2" workbookViewId="0">
      <selection activeCell="C6" sqref="C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4" t="s">
        <v>23</v>
      </c>
      <c r="C2" s="64"/>
    </row>
    <row r="3" spans="2:3" ht="16.95" customHeight="1" x14ac:dyDescent="0.3">
      <c r="B3" s="34" t="s">
        <v>24</v>
      </c>
      <c r="C3" s="35">
        <f>'2023'!P26+'2024'!P26+'2025'!P26</f>
        <v>-2167.4800000000032</v>
      </c>
    </row>
    <row r="4" spans="2:3" ht="16.95" customHeight="1" x14ac:dyDescent="0.3">
      <c r="B4" s="34" t="s">
        <v>26</v>
      </c>
      <c r="C4" s="36">
        <f>'2023'!P12+'2024'!P12+'2025'!P12</f>
        <v>52</v>
      </c>
    </row>
    <row r="5" spans="2:3" x14ac:dyDescent="0.3">
      <c r="B5" t="s">
        <v>39</v>
      </c>
      <c r="C5">
        <f>(24*2.08)-C4</f>
        <v>-2.0799999999999983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96</vt:i4>
      </vt:variant>
    </vt:vector>
  </HeadingPairs>
  <TitlesOfParts>
    <vt:vector size="101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2025-06-09T10:57:47Z</dcterms:modified>
</cp:coreProperties>
</file>