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22520" windowHeight="567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'2025'!$B$28</definedName>
    <definedName name="TOTAL_SORTIES">#REF!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4" i="16" l="1"/>
  <c r="G17" i="16"/>
  <c r="D28" i="16" l="1"/>
  <c r="E28" i="16"/>
  <c r="F28" i="16"/>
  <c r="G28" i="16"/>
  <c r="H28" i="16"/>
  <c r="I28" i="16"/>
  <c r="J28" i="16"/>
  <c r="K28" i="16"/>
  <c r="L28" i="16"/>
  <c r="M28" i="16"/>
  <c r="N28" i="16"/>
  <c r="F24" i="16"/>
  <c r="F17" i="16" l="1"/>
  <c r="C28" i="16" l="1"/>
  <c r="P35" i="16"/>
  <c r="P34" i="16"/>
  <c r="M32" i="16"/>
  <c r="P30" i="16" a="1"/>
  <c r="P30" i="16" s="1"/>
  <c r="L32" i="16"/>
  <c r="P27" i="16"/>
  <c r="P26" i="16"/>
  <c r="P25" i="16"/>
  <c r="E24" i="16"/>
  <c r="D24" i="16"/>
  <c r="C24" i="16"/>
  <c r="P23" i="16"/>
  <c r="N20" i="16"/>
  <c r="N32" i="16" s="1"/>
  <c r="M20" i="16"/>
  <c r="L20" i="16"/>
  <c r="K20" i="16"/>
  <c r="K32" i="16" s="1"/>
  <c r="J20" i="16"/>
  <c r="J32" i="16" s="1"/>
  <c r="I20" i="16"/>
  <c r="I32" i="16" s="1"/>
  <c r="H20" i="16"/>
  <c r="H32" i="16" s="1"/>
  <c r="G20" i="16"/>
  <c r="G32" i="16" s="1"/>
  <c r="F20" i="16"/>
  <c r="P18" i="16"/>
  <c r="P17" i="16"/>
  <c r="E17" i="16"/>
  <c r="E20" i="16" s="1"/>
  <c r="E32" i="16" s="1"/>
  <c r="D17" i="16"/>
  <c r="D20" i="16" s="1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4" i="15"/>
  <c r="P35" i="15" s="1"/>
  <c r="P32" i="15"/>
  <c r="P31" i="15"/>
  <c r="I27" i="15"/>
  <c r="D26" i="15"/>
  <c r="P26" i="15" s="1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J29" i="15" s="1"/>
  <c r="I24" i="15"/>
  <c r="H24" i="15"/>
  <c r="H27" i="15" s="1"/>
  <c r="G24" i="15"/>
  <c r="G27" i="15" s="1"/>
  <c r="G29" i="15" s="1"/>
  <c r="F24" i="15"/>
  <c r="F27" i="15" s="1"/>
  <c r="E24" i="15"/>
  <c r="E27" i="15" s="1"/>
  <c r="D24" i="15"/>
  <c r="D27" i="15" s="1"/>
  <c r="C24" i="15"/>
  <c r="C27" i="15" s="1"/>
  <c r="P23" i="15"/>
  <c r="M20" i="15"/>
  <c r="M29" i="15" s="1"/>
  <c r="L20" i="15"/>
  <c r="J20" i="15"/>
  <c r="G20" i="15"/>
  <c r="E20" i="15"/>
  <c r="E29" i="15" s="1"/>
  <c r="D20" i="15"/>
  <c r="D29" i="15" s="1"/>
  <c r="P18" i="15"/>
  <c r="N17" i="15"/>
  <c r="N20" i="15" s="1"/>
  <c r="M17" i="15"/>
  <c r="L17" i="15"/>
  <c r="K17" i="15"/>
  <c r="K20" i="15" s="1"/>
  <c r="K29" i="15" s="1"/>
  <c r="J17" i="15"/>
  <c r="I17" i="15"/>
  <c r="I20" i="15" s="1"/>
  <c r="I29" i="15" s="1"/>
  <c r="H17" i="15"/>
  <c r="H20" i="15" s="1"/>
  <c r="H29" i="15" s="1"/>
  <c r="G17" i="15"/>
  <c r="F17" i="15"/>
  <c r="F20" i="15" s="1"/>
  <c r="E17" i="15"/>
  <c r="D17" i="15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2" i="14"/>
  <c r="P33" i="14" s="1"/>
  <c r="P30" i="14"/>
  <c r="P29" i="14"/>
  <c r="N27" i="14"/>
  <c r="F27" i="14"/>
  <c r="N25" i="14"/>
  <c r="L25" i="14"/>
  <c r="K25" i="14"/>
  <c r="I25" i="14"/>
  <c r="H25" i="14"/>
  <c r="F25" i="14"/>
  <c r="E25" i="14"/>
  <c r="D25" i="14"/>
  <c r="C25" i="14"/>
  <c r="P24" i="14"/>
  <c r="N23" i="14"/>
  <c r="M23" i="14"/>
  <c r="M25" i="14" s="1"/>
  <c r="L23" i="14"/>
  <c r="K23" i="14"/>
  <c r="J23" i="14"/>
  <c r="P23" i="14" s="1"/>
  <c r="I23" i="14"/>
  <c r="H23" i="14"/>
  <c r="G23" i="14"/>
  <c r="G25" i="14" s="1"/>
  <c r="P22" i="14"/>
  <c r="N19" i="14"/>
  <c r="L19" i="14"/>
  <c r="L27" i="14" s="1"/>
  <c r="K19" i="14"/>
  <c r="K27" i="14" s="1"/>
  <c r="I19" i="14"/>
  <c r="I27" i="14" s="1"/>
  <c r="H19" i="14"/>
  <c r="H27" i="14" s="1"/>
  <c r="F19" i="14"/>
  <c r="E19" i="14"/>
  <c r="E27" i="14" s="1"/>
  <c r="D19" i="14"/>
  <c r="D27" i="14" s="1"/>
  <c r="C19" i="14"/>
  <c r="C27" i="14" s="1"/>
  <c r="P18" i="14"/>
  <c r="N17" i="14"/>
  <c r="M17" i="14"/>
  <c r="M19" i="14" s="1"/>
  <c r="L17" i="14"/>
  <c r="K17" i="14"/>
  <c r="J17" i="14"/>
  <c r="J19" i="14" s="1"/>
  <c r="I17" i="14"/>
  <c r="H17" i="14"/>
  <c r="G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C4" i="13" l="1"/>
  <c r="C5" i="13" s="1"/>
  <c r="F32" i="16"/>
  <c r="P8" i="16"/>
  <c r="D32" i="16"/>
  <c r="P27" i="15"/>
  <c r="P20" i="16"/>
  <c r="P20" i="15"/>
  <c r="C29" i="15"/>
  <c r="L29" i="15"/>
  <c r="M27" i="14"/>
  <c r="F29" i="15"/>
  <c r="N29" i="15"/>
  <c r="P24" i="15"/>
  <c r="G19" i="14"/>
  <c r="G27" i="14" s="1"/>
  <c r="P19" i="14"/>
  <c r="P24" i="16"/>
  <c r="P17" i="15"/>
  <c r="J25" i="14"/>
  <c r="P25" i="14" s="1"/>
  <c r="P29" i="15" l="1"/>
  <c r="J27" i="14"/>
  <c r="P27" i="14" s="1"/>
  <c r="P28" i="16"/>
  <c r="C32" i="16"/>
  <c r="P32" i="16" s="1"/>
  <c r="C3" i="13" s="1"/>
  <c r="AA30" i="16"/>
  <c r="Z30" i="16"/>
  <c r="Y30" i="16"/>
  <c r="X30" i="16"/>
  <c r="W30" i="16"/>
  <c r="V30" i="16"/>
  <c r="U30" i="16"/>
  <c r="T30" i="16"/>
  <c r="S30" i="16"/>
  <c r="R30" i="16"/>
  <c r="Q30" i="16"/>
</calcChain>
</file>

<file path=xl/comments1.xml><?xml version="1.0" encoding="utf-8"?>
<comments xmlns="http://schemas.openxmlformats.org/spreadsheetml/2006/main">
  <authors>
    <author>PC-HOUDA</author>
  </authors>
  <commentList>
    <comment ref="C27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1500 par mois a partir de janvier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<sst xmlns="http://schemas.openxmlformats.org/spreadsheetml/2006/main" count="126" uniqueCount="48">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</sst>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0" fillId="12" borderId="5" xfId="0" applyFill="1" applyBorder="1" applyProtection="1">
      <protection locked="0"/>
    </xf>
    <xf numFmtId="4" fontId="4" fillId="12" borderId="5" xfId="0" applyNumberFormat="1" applyFont="1" applyFill="1" applyBorder="1"/>
    <xf numFmtId="4" fontId="1" fillId="1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G3" sqref="G3:N3"/>
    </sheetView>
  </sheetViews>
  <sheetFormatPr baseColWidth="10" defaultRowHeight="14.5" x14ac:dyDescent="0.35"/>
  <cols>
    <col min="1" max="1" width="3" customWidth="1"/>
    <col min="2" max="2" width="28" customWidth="1"/>
    <col min="14" max="14" width="18.81640625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35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35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35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35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35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35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35">
      <c r="N32" s="54" t="s">
        <v>42</v>
      </c>
      <c r="P32" s="61">
        <f>(P29*0.394) + 1515</f>
        <v>4696.55</v>
      </c>
    </row>
    <row r="33" spans="14:16" x14ac:dyDescent="0.35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A26" workbookViewId="0">
      <selection activeCell="M29" sqref="M29:N29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225</v>
      </c>
    </row>
    <row r="7" spans="2:16" x14ac:dyDescent="0.35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>
        <v>20</v>
      </c>
      <c r="L7" s="37">
        <v>23</v>
      </c>
      <c r="M7" s="37">
        <v>19</v>
      </c>
      <c r="N7" s="37">
        <v>15</v>
      </c>
      <c r="O7" s="36"/>
      <c r="P7" s="57">
        <f>SUM(C7:N7)</f>
        <v>224</v>
      </c>
    </row>
    <row r="8" spans="2:16" x14ac:dyDescent="0.35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1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>
        <v>20</v>
      </c>
      <c r="L11" s="11">
        <v>23</v>
      </c>
      <c r="M11" s="11">
        <v>19</v>
      </c>
      <c r="N11" s="11">
        <v>15</v>
      </c>
      <c r="P11" s="58">
        <f>SUM(C11:N11)</f>
        <v>224.5</v>
      </c>
    </row>
    <row r="12" spans="2:16" x14ac:dyDescent="0.35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>
        <v>1</v>
      </c>
      <c r="L12" s="12"/>
      <c r="M12" s="12"/>
      <c r="N12" s="12">
        <v>2</v>
      </c>
      <c r="P12" s="58">
        <f>SUM(C12:N12)</f>
        <v>23.5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4</v>
      </c>
      <c r="P13" s="58">
        <f>SUM(C13:N13)</f>
        <v>4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>
        <f>K11*Params!$C$5*(1-Params!$C$3)-Params!$C$4</f>
        <v>9125</v>
      </c>
      <c r="L17" s="10">
        <f>L11*Params!$C$5*(1-Params!$C$3)-Params!$C$4</f>
        <v>10505</v>
      </c>
      <c r="M17" s="10">
        <f>M11*Params!$C$5*(1-Params!$C$3)-Params!$C$4</f>
        <v>8665</v>
      </c>
      <c r="N17" s="10">
        <f>N11*Params!$C$5*(1-Params!$C$3)-Params!$C$4</f>
        <v>6825</v>
      </c>
      <c r="O17" s="4"/>
      <c r="P17" s="41">
        <f>SUM(C17:N17)</f>
        <v>102370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35">
      <c r="B20" s="27" t="s">
        <v>2</v>
      </c>
      <c r="C20" s="28">
        <f>SUM(C17:C18)</f>
        <v>10045</v>
      </c>
      <c r="D20" s="28">
        <f t="shared" ref="D20:N20" si="1">SUM(D17:D19)</f>
        <v>8882.07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5675</v>
      </c>
      <c r="I20" s="28">
        <f t="shared" si="1"/>
        <v>7745</v>
      </c>
      <c r="J20" s="28">
        <f t="shared" si="1"/>
        <v>7937.07</v>
      </c>
      <c r="K20" s="28">
        <f t="shared" si="1"/>
        <v>9125</v>
      </c>
      <c r="L20" s="28">
        <f t="shared" si="1"/>
        <v>10505</v>
      </c>
      <c r="M20" s="28">
        <f t="shared" si="1"/>
        <v>8665</v>
      </c>
      <c r="N20" s="28">
        <f t="shared" si="1"/>
        <v>6825</v>
      </c>
      <c r="O20" s="5"/>
      <c r="P20" s="42">
        <f>SUM(C20:O20)</f>
        <v>102779.14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>
        <v>5114.75</v>
      </c>
      <c r="L23" s="10">
        <v>5114.75</v>
      </c>
      <c r="M23" s="10">
        <v>5114.75</v>
      </c>
      <c r="N23" s="10">
        <v>4196.2700000000004</v>
      </c>
      <c r="O23" s="4"/>
      <c r="P23" s="43">
        <f>SUM(C23:N23)</f>
        <v>60516.83</v>
      </c>
    </row>
    <row r="24" spans="2:16" x14ac:dyDescent="0.35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>
        <f>1098.03+1861.87</f>
        <v>2959.8999999999996</v>
      </c>
      <c r="L24" s="10">
        <f>1098.03+1855.23</f>
        <v>2953.26</v>
      </c>
      <c r="M24" s="10">
        <f>1098.03+1853.01</f>
        <v>2951.04</v>
      </c>
      <c r="N24" s="10">
        <f>911.58+1533.24</f>
        <v>2444.8200000000002</v>
      </c>
      <c r="O24" s="4"/>
      <c r="P24" s="43">
        <f>SUM(C24:N24)</f>
        <v>34886.320000000007</v>
      </c>
    </row>
    <row r="25" spans="2:16" x14ac:dyDescent="0.35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>
        <v>644</v>
      </c>
      <c r="L25" s="10">
        <v>725.6</v>
      </c>
      <c r="M25" s="10">
        <v>616.79999999999995</v>
      </c>
      <c r="N25" s="10">
        <v>547.28</v>
      </c>
      <c r="O25" s="4"/>
      <c r="P25" s="43">
        <f>SUM(C25:N25)</f>
        <v>7422.7999999999993</v>
      </c>
    </row>
    <row r="26" spans="2:16" x14ac:dyDescent="0.35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35">
      <c r="B27" s="8" t="s">
        <v>3</v>
      </c>
      <c r="C27" s="44">
        <f>SUM(C23:C25)</f>
        <v>8804.0499999999993</v>
      </c>
      <c r="D27" s="44">
        <f t="shared" ref="D27:N27" si="2">SUM(D23:D26)</f>
        <v>8873.7799999999988</v>
      </c>
      <c r="E27" s="44">
        <f t="shared" si="2"/>
        <v>8715.5300000000007</v>
      </c>
      <c r="F27" s="44">
        <f t="shared" si="2"/>
        <v>8711.11</v>
      </c>
      <c r="G27" s="44">
        <f t="shared" si="2"/>
        <v>8652.7999999999993</v>
      </c>
      <c r="H27" s="44">
        <f t="shared" si="2"/>
        <v>8519.02</v>
      </c>
      <c r="I27" s="44">
        <f t="shared" si="2"/>
        <v>8597.68</v>
      </c>
      <c r="J27" s="44">
        <f t="shared" si="2"/>
        <v>8977.9</v>
      </c>
      <c r="K27" s="44">
        <f t="shared" si="2"/>
        <v>8718.65</v>
      </c>
      <c r="L27" s="44">
        <f t="shared" si="2"/>
        <v>8793.61</v>
      </c>
      <c r="M27" s="44">
        <f t="shared" si="2"/>
        <v>8682.59</v>
      </c>
      <c r="N27" s="44">
        <f t="shared" si="2"/>
        <v>7188.37</v>
      </c>
      <c r="O27" s="4"/>
      <c r="P27" s="60">
        <f>SUM(C27:N27)</f>
        <v>103235.09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36</v>
      </c>
      <c r="C29" s="47">
        <f t="shared" ref="C29:N29" si="3">C20-C27</f>
        <v>1240.9500000000007</v>
      </c>
      <c r="D29" s="47">
        <f t="shared" si="3"/>
        <v>8.2900000000008731</v>
      </c>
      <c r="E29" s="47">
        <f t="shared" si="3"/>
        <v>869.46999999999935</v>
      </c>
      <c r="F29" s="47">
        <f t="shared" si="3"/>
        <v>873.88999999999942</v>
      </c>
      <c r="G29" s="47">
        <f t="shared" si="3"/>
        <v>-447.79999999999927</v>
      </c>
      <c r="H29" s="47">
        <f t="shared" si="3"/>
        <v>-2844.0200000000004</v>
      </c>
      <c r="I29" s="47">
        <f t="shared" si="3"/>
        <v>-852.68000000000029</v>
      </c>
      <c r="J29" s="47">
        <f t="shared" si="3"/>
        <v>-1040.83</v>
      </c>
      <c r="K29" s="47">
        <f t="shared" si="3"/>
        <v>406.35000000000036</v>
      </c>
      <c r="L29" s="47">
        <f t="shared" si="3"/>
        <v>1711.3899999999994</v>
      </c>
      <c r="M29" s="47">
        <f t="shared" si="3"/>
        <v>-17.590000000000146</v>
      </c>
      <c r="N29" s="47">
        <f t="shared" si="3"/>
        <v>-363.36999999999989</v>
      </c>
      <c r="P29" s="59">
        <f>SUM(C29:O29)</f>
        <v>-455.94999999999982</v>
      </c>
    </row>
    <row r="31" spans="2:16" x14ac:dyDescent="0.35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>
        <v>1600</v>
      </c>
      <c r="L31" s="54">
        <v>1840</v>
      </c>
      <c r="M31" s="54">
        <v>1520</v>
      </c>
      <c r="N31" s="54">
        <v>1200</v>
      </c>
      <c r="P31" s="61">
        <f>SUM(C31:N31)</f>
        <v>17920</v>
      </c>
    </row>
    <row r="32" spans="2:16" x14ac:dyDescent="0.35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>
        <v>644</v>
      </c>
      <c r="L32" s="54">
        <v>725.6</v>
      </c>
      <c r="M32" s="54">
        <v>616.79999999999995</v>
      </c>
      <c r="N32" s="54">
        <v>547.28</v>
      </c>
      <c r="P32" s="61">
        <f>SUM(C32:N32)</f>
        <v>7422.7999999999993</v>
      </c>
    </row>
    <row r="34" spans="14:16" x14ac:dyDescent="0.35">
      <c r="N34" s="54" t="s">
        <v>42</v>
      </c>
      <c r="P34" s="61">
        <f>(P31*0.34) + 1330</f>
        <v>7422.8</v>
      </c>
    </row>
    <row r="35" spans="14:16" x14ac:dyDescent="0.35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35"/>
  <sheetViews>
    <sheetView topLeftCell="A25" workbookViewId="0">
      <selection activeCell="G36" sqref="G36"/>
    </sheetView>
  </sheetViews>
  <sheetFormatPr baseColWidth="10" defaultRowHeight="14.5" x14ac:dyDescent="0.3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5">
      <c r="B7" s="9" t="s">
        <v>21</v>
      </c>
      <c r="C7" s="37">
        <v>21</v>
      </c>
      <c r="D7" s="37">
        <v>20</v>
      </c>
      <c r="E7" s="37">
        <v>21</v>
      </c>
      <c r="F7" s="37">
        <v>21</v>
      </c>
      <c r="G7" s="37">
        <v>18</v>
      </c>
      <c r="H7" s="37"/>
      <c r="I7" s="37"/>
      <c r="J7" s="37"/>
      <c r="K7" s="37"/>
      <c r="L7" s="37"/>
      <c r="M7" s="37"/>
      <c r="N7" s="37"/>
      <c r="O7" s="36"/>
      <c r="P7" s="57">
        <f>SUM(C7:N7)</f>
        <v>101</v>
      </c>
    </row>
    <row r="8" spans="2:16" x14ac:dyDescent="0.35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6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21</v>
      </c>
      <c r="D11" s="11">
        <v>20</v>
      </c>
      <c r="E11" s="11">
        <v>21</v>
      </c>
      <c r="F11" s="11">
        <v>21</v>
      </c>
      <c r="G11" s="11">
        <v>18</v>
      </c>
      <c r="H11" s="11"/>
      <c r="I11" s="11"/>
      <c r="J11" s="11"/>
      <c r="K11" s="11"/>
      <c r="L11" s="11"/>
      <c r="M11" s="11"/>
      <c r="N11" s="11"/>
      <c r="P11" s="58">
        <f>SUM(C11:N11)</f>
        <v>101</v>
      </c>
    </row>
    <row r="12" spans="2:16" x14ac:dyDescent="0.35">
      <c r="B12" s="9" t="s">
        <v>16</v>
      </c>
      <c r="C12" s="12">
        <v>1</v>
      </c>
      <c r="D12" s="12"/>
      <c r="E12" s="12"/>
      <c r="F12" s="12"/>
      <c r="G12" s="12">
        <v>1</v>
      </c>
      <c r="H12" s="12"/>
      <c r="I12" s="12"/>
      <c r="J12" s="12"/>
      <c r="K12" s="12"/>
      <c r="L12" s="12"/>
      <c r="M12" s="12"/>
      <c r="N12" s="12"/>
      <c r="P12" s="58">
        <f>SUM(C12:N12)</f>
        <v>2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27" x14ac:dyDescent="0.35">
      <c r="B17" s="9" t="s">
        <v>6</v>
      </c>
      <c r="C17" s="10">
        <f>C11*Params!$C$5*(1-Params!$C$3)-Params!$C$4</f>
        <v>9585</v>
      </c>
      <c r="D17" s="10">
        <f>D11*Params!$C$5*(1-Params!$C$3)-Params!$C$4</f>
        <v>9125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46085</v>
      </c>
    </row>
    <row r="18" spans="2:27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27" x14ac:dyDescent="0.35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27" x14ac:dyDescent="0.35">
      <c r="B20" s="27" t="s">
        <v>2</v>
      </c>
      <c r="C20" s="28">
        <f>SUM(C17:C18)</f>
        <v>9585</v>
      </c>
      <c r="D20" s="28">
        <f t="shared" ref="D20:N20" si="1">SUM(D17:D19)</f>
        <v>9125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46085</v>
      </c>
    </row>
    <row r="21" spans="2:27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27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27" x14ac:dyDescent="0.35">
      <c r="B23" s="9" t="s">
        <v>7</v>
      </c>
      <c r="C23" s="10">
        <v>3613.26</v>
      </c>
      <c r="D23" s="10">
        <v>3613.26</v>
      </c>
      <c r="E23" s="10">
        <v>5113.26</v>
      </c>
      <c r="F23" s="10">
        <v>5113.26</v>
      </c>
      <c r="G23" s="10">
        <v>5113.26</v>
      </c>
      <c r="H23" s="10"/>
      <c r="I23" s="10"/>
      <c r="J23" s="10"/>
      <c r="K23" s="10"/>
      <c r="L23" s="10"/>
      <c r="M23" s="10"/>
      <c r="N23" s="10"/>
      <c r="O23" s="4"/>
      <c r="P23" s="43">
        <f t="shared" ref="P23:P28" si="2">SUM(C23:N23)</f>
        <v>22566.300000000003</v>
      </c>
    </row>
    <row r="24" spans="2:27" x14ac:dyDescent="0.35">
      <c r="B24" s="9" t="s">
        <v>8</v>
      </c>
      <c r="C24" s="10">
        <f>1104.08+1863.57</f>
        <v>2967.6499999999996</v>
      </c>
      <c r="D24" s="10">
        <f>1104.08+1861.37</f>
        <v>2965.45</v>
      </c>
      <c r="E24" s="10">
        <f>1104.08+1859.15</f>
        <v>2963.23</v>
      </c>
      <c r="F24" s="10">
        <f>1104.08+3102.62</f>
        <v>4206.7</v>
      </c>
      <c r="G24" s="10">
        <f>1104.08+2170.01</f>
        <v>3274.09</v>
      </c>
      <c r="H24" s="10"/>
      <c r="I24" s="10"/>
      <c r="J24" s="10"/>
      <c r="K24" s="10"/>
      <c r="L24" s="10"/>
      <c r="M24" s="10"/>
      <c r="N24" s="10"/>
      <c r="O24" s="4"/>
      <c r="P24" s="43">
        <f t="shared" si="2"/>
        <v>16377.119999999999</v>
      </c>
    </row>
    <row r="25" spans="2:27" x14ac:dyDescent="0.35">
      <c r="B25" s="55" t="s">
        <v>40</v>
      </c>
      <c r="C25" s="10">
        <v>671.2</v>
      </c>
      <c r="D25" s="10">
        <v>644</v>
      </c>
      <c r="E25" s="10">
        <v>671.2</v>
      </c>
      <c r="F25" s="10">
        <v>671.2</v>
      </c>
      <c r="G25" s="10">
        <v>589.6</v>
      </c>
      <c r="H25" s="10"/>
      <c r="I25" s="10"/>
      <c r="J25" s="10"/>
      <c r="K25" s="10"/>
      <c r="L25" s="10"/>
      <c r="M25" s="10"/>
      <c r="N25" s="10"/>
      <c r="O25" s="4"/>
      <c r="P25" s="43">
        <f t="shared" si="2"/>
        <v>3247.2000000000003</v>
      </c>
    </row>
    <row r="26" spans="2:27" x14ac:dyDescent="0.35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0</v>
      </c>
    </row>
    <row r="27" spans="2:27" x14ac:dyDescent="0.35">
      <c r="B27" s="55" t="s">
        <v>45</v>
      </c>
      <c r="C27" s="10">
        <v>3000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3000</v>
      </c>
    </row>
    <row r="28" spans="2:27" x14ac:dyDescent="0.35">
      <c r="B28" s="8" t="s">
        <v>3</v>
      </c>
      <c r="C28" s="44">
        <f>SUM(C23:C27)</f>
        <v>10252.11</v>
      </c>
      <c r="D28" s="44">
        <f t="shared" ref="D28:N28" si="3">SUM(D23:D27)</f>
        <v>7222.71</v>
      </c>
      <c r="E28" s="44">
        <f t="shared" si="3"/>
        <v>8747.69</v>
      </c>
      <c r="F28" s="44">
        <f t="shared" si="3"/>
        <v>9991.16</v>
      </c>
      <c r="G28" s="44">
        <f t="shared" si="3"/>
        <v>8976.9500000000007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"/>
      <c r="P28" s="60">
        <f t="shared" si="2"/>
        <v>45190.619999999995</v>
      </c>
    </row>
    <row r="29" spans="2:27" x14ac:dyDescent="0.3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27" x14ac:dyDescent="0.35">
      <c r="B30" s="66" t="s">
        <v>46</v>
      </c>
      <c r="C30" s="67">
        <v>1500</v>
      </c>
      <c r="D30" s="67">
        <v>1500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4"/>
      <c r="P30" s="68" cm="1">
        <f t="array" ref="P30:AA30">C30:N30</f>
        <v>1500</v>
      </c>
      <c r="Q30">
        <v>1500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2:27" x14ac:dyDescent="0.3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27" x14ac:dyDescent="0.35">
      <c r="B32" s="46" t="s">
        <v>36</v>
      </c>
      <c r="C32" s="47">
        <f t="shared" ref="C32:N32" si="4">C20-C28</f>
        <v>-667.11000000000058</v>
      </c>
      <c r="D32" s="47">
        <f t="shared" si="4"/>
        <v>1902.29</v>
      </c>
      <c r="E32" s="47">
        <f t="shared" si="4"/>
        <v>837.30999999999949</v>
      </c>
      <c r="F32" s="47">
        <f t="shared" si="4"/>
        <v>-406.15999999999985</v>
      </c>
      <c r="G32" s="47">
        <f t="shared" si="4"/>
        <v>-771.95000000000073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894.37999999999829</v>
      </c>
    </row>
    <row r="34" spans="2:16" x14ac:dyDescent="0.35">
      <c r="B34" s="62" t="s">
        <v>37</v>
      </c>
      <c r="C34" s="54">
        <v>1680</v>
      </c>
      <c r="D34" s="54">
        <v>1600</v>
      </c>
      <c r="E34" s="54">
        <v>1680</v>
      </c>
      <c r="F34" s="54">
        <v>1680</v>
      </c>
      <c r="G34" s="54">
        <v>1440</v>
      </c>
      <c r="H34" s="54"/>
      <c r="I34" s="54"/>
      <c r="J34" s="54"/>
      <c r="K34" s="54"/>
      <c r="L34" s="54"/>
      <c r="M34" s="54"/>
      <c r="N34" s="54"/>
      <c r="P34" s="61">
        <f>SUM(C34:N34)</f>
        <v>8080</v>
      </c>
    </row>
    <row r="35" spans="2:16" x14ac:dyDescent="0.35">
      <c r="B35" s="62" t="s">
        <v>38</v>
      </c>
      <c r="C35" s="54">
        <v>671.2</v>
      </c>
      <c r="D35" s="54">
        <v>644</v>
      </c>
      <c r="E35" s="54">
        <v>671.2</v>
      </c>
      <c r="F35" s="54">
        <v>671.2</v>
      </c>
      <c r="G35" s="54">
        <v>589.6</v>
      </c>
      <c r="H35" s="54"/>
      <c r="I35" s="54"/>
      <c r="J35" s="54"/>
      <c r="K35" s="54"/>
      <c r="L35" s="54"/>
      <c r="M35" s="54"/>
      <c r="N35" s="54"/>
      <c r="P35" s="61">
        <f>SUM(C35:N35)</f>
        <v>3247.2000000000003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8" sqref="C8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71" t="s">
        <v>23</v>
      </c>
      <c r="C2" s="72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3" t="s">
        <v>33</v>
      </c>
      <c r="C2" s="73"/>
    </row>
    <row r="3" spans="2:3" ht="17" customHeight="1" x14ac:dyDescent="0.35">
      <c r="B3" s="38" t="s">
        <v>34</v>
      </c>
      <c r="C3" s="39">
        <f>'2023'!P27+'2024'!P29+'2025'!P32</f>
        <v>167.49000000000069</v>
      </c>
    </row>
    <row r="4" spans="2:3" ht="17" customHeight="1" x14ac:dyDescent="0.35">
      <c r="B4" s="38" t="s">
        <v>39</v>
      </c>
      <c r="C4" s="40">
        <f>'2023'!P12+'2024'!P12+'2025'!P12</f>
        <v>38.5</v>
      </c>
    </row>
    <row r="5" spans="2:3" x14ac:dyDescent="0.35">
      <c r="B5" t="s">
        <v>47</v>
      </c>
      <c r="C5">
        <f>(25*2.08)-C4</f>
        <v>13.5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2025-05-27T14:07:24Z</dcterms:modified>
</cp:coreProperties>
</file>