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5\"/>
    </mc:Choice>
  </mc:AlternateContent>
  <xr:revisionPtr revIDLastSave="0" documentId="13_ncr:1_{29EE930E-3875-42E7-9C7E-A29099A1DD96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4" sheetId="14" r:id="rId1"/>
    <sheet name="2025" sheetId="15" r:id="rId2"/>
    <sheet name="Params" sheetId="10" r:id="rId3"/>
    <sheet name="Synthése" sheetId="13" r:id="rId4"/>
  </sheets>
  <definedNames>
    <definedName name="AOUT" localSheetId="0">'2024'!#REF!</definedName>
    <definedName name="AOUT" localSheetId="1">'2025'!#REF!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'2024'!#REF!</definedName>
    <definedName name="AVRIL" localSheetId="1">'2025'!#REF!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'2024'!#REF!</definedName>
    <definedName name="FEVRIER" localSheetId="1">'2025'!#REF!</definedName>
    <definedName name="FEVRIER">#REF!</definedName>
    <definedName name="FRAIS_KM" localSheetId="0">'2024'!$B$31</definedName>
    <definedName name="FRAIS_KM" localSheetId="1">'2025'!$B$34</definedName>
    <definedName name="JANVIER" localSheetId="0">'2024'!#REF!</definedName>
    <definedName name="JANVIER" localSheetId="1">'2025'!#REF!</definedName>
    <definedName name="JANVIER">#REF!</definedName>
    <definedName name="JUILLET" localSheetId="0">'2024'!#REF!</definedName>
    <definedName name="JUILLET" localSheetId="1">'2025'!#REF!</definedName>
    <definedName name="JUILLET">#REF!</definedName>
    <definedName name="JUIN" localSheetId="0">'2024'!#REF!</definedName>
    <definedName name="JUIN" localSheetId="1">'2025'!#REF!</definedName>
    <definedName name="JUIN">#REF!</definedName>
    <definedName name="MAI" localSheetId="0">'2024'!#REF!</definedName>
    <definedName name="MAI" localSheetId="1">'2025'!#REF!</definedName>
    <definedName name="MAI">#REF!</definedName>
    <definedName name="MARS" localSheetId="0">'2024'!#REF!</definedName>
    <definedName name="MARS" localSheetId="1">'2025'!#REF!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MBRE_KM" localSheetId="0">'2024'!$B$30</definedName>
    <definedName name="NOMBRE_KM" localSheetId="1">'2025'!$B$33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'2025'!$C$3</definedName>
    <definedName name="SEPTEMBRE">#REF!</definedName>
    <definedName name="SOLDE" localSheetId="0">'2024'!$B$28</definedName>
    <definedName name="SOLDE" localSheetId="1">'2025'!$B$31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KM" localSheetId="0">'2024'!$B$24</definedName>
    <definedName name="SORTIES_FRAIS_KM" localSheetId="1">'2025'!$B$24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'2024'!$B$26</definedName>
    <definedName name="TOTAL_SORTIES" localSheetId="1">'2025'!$B$27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G23" i="15" l="1"/>
  <c r="G17" i="15"/>
  <c r="F23" i="15" l="1"/>
  <c r="F17" i="15"/>
  <c r="P29" i="15" l="1"/>
  <c r="F27" i="15" l="1"/>
  <c r="G27" i="15"/>
  <c r="H27" i="15"/>
  <c r="I27" i="15"/>
  <c r="J27" i="15"/>
  <c r="K27" i="15"/>
  <c r="L27" i="15"/>
  <c r="M27" i="15"/>
  <c r="N27" i="15"/>
  <c r="E23" i="15" l="1"/>
  <c r="E27" i="15" s="1"/>
  <c r="D23" i="15"/>
  <c r="E17" i="15"/>
  <c r="J26" i="14"/>
  <c r="I26" i="14"/>
  <c r="H26" i="14"/>
  <c r="G26" i="14"/>
  <c r="F26" i="14"/>
  <c r="E26" i="14"/>
  <c r="D26" i="14"/>
  <c r="C26" i="14"/>
  <c r="J19" i="14"/>
  <c r="J28" i="14" s="1"/>
  <c r="I19" i="14"/>
  <c r="I28" i="14" s="1"/>
  <c r="H19" i="14"/>
  <c r="H28" i="14" s="1"/>
  <c r="G19" i="14"/>
  <c r="F19" i="14"/>
  <c r="E19" i="14"/>
  <c r="D19" i="14"/>
  <c r="C19" i="14"/>
  <c r="J8" i="14"/>
  <c r="I8" i="14"/>
  <c r="H8" i="14"/>
  <c r="G8" i="14"/>
  <c r="F8" i="14"/>
  <c r="E8" i="14"/>
  <c r="D8" i="14"/>
  <c r="C8" i="14"/>
  <c r="P6" i="14"/>
  <c r="P7" i="14"/>
  <c r="K8" i="14"/>
  <c r="L8" i="14"/>
  <c r="M8" i="14"/>
  <c r="N8" i="14"/>
  <c r="P11" i="14"/>
  <c r="P12" i="14"/>
  <c r="P13" i="14"/>
  <c r="P14" i="14"/>
  <c r="K17" i="14"/>
  <c r="K19" i="14" s="1"/>
  <c r="L17" i="14"/>
  <c r="L19" i="14" s="1"/>
  <c r="M17" i="14"/>
  <c r="M19" i="14" s="1"/>
  <c r="N17" i="14"/>
  <c r="N19" i="14" s="1"/>
  <c r="P18" i="14"/>
  <c r="P22" i="14"/>
  <c r="K23" i="14"/>
  <c r="L23" i="14"/>
  <c r="L26" i="14" s="1"/>
  <c r="M23" i="14"/>
  <c r="M26" i="14" s="1"/>
  <c r="N23" i="14"/>
  <c r="N26" i="14" s="1"/>
  <c r="P24" i="14"/>
  <c r="P30" i="14"/>
  <c r="P33" i="14" s="1"/>
  <c r="P31" i="14"/>
  <c r="F28" i="14" l="1"/>
  <c r="G28" i="14"/>
  <c r="E28" i="14"/>
  <c r="D28" i="14"/>
  <c r="C28" i="14"/>
  <c r="P34" i="14"/>
  <c r="P8" i="14"/>
  <c r="P23" i="14"/>
  <c r="N28" i="14"/>
  <c r="P17" i="14"/>
  <c r="M28" i="14"/>
  <c r="L28" i="14"/>
  <c r="P19" i="14"/>
  <c r="K26" i="14"/>
  <c r="P26" i="14" s="1"/>
  <c r="D25" i="15"/>
  <c r="P25" i="15" s="1"/>
  <c r="D17" i="15"/>
  <c r="D19" i="15" s="1"/>
  <c r="C23" i="15"/>
  <c r="C27" i="15" s="1"/>
  <c r="C17" i="15"/>
  <c r="C19" i="15" s="1"/>
  <c r="H31" i="15"/>
  <c r="I31" i="15"/>
  <c r="J31" i="15"/>
  <c r="K31" i="15"/>
  <c r="E19" i="15"/>
  <c r="E31" i="15" s="1"/>
  <c r="F19" i="15"/>
  <c r="F31" i="15" s="1"/>
  <c r="G19" i="15"/>
  <c r="G31" i="15" s="1"/>
  <c r="H19" i="15"/>
  <c r="I19" i="15"/>
  <c r="J19" i="15"/>
  <c r="K19" i="15"/>
  <c r="D8" i="15"/>
  <c r="E8" i="15"/>
  <c r="F8" i="15"/>
  <c r="G8" i="15"/>
  <c r="H8" i="15"/>
  <c r="I8" i="15"/>
  <c r="J8" i="15"/>
  <c r="K8" i="15"/>
  <c r="L8" i="15"/>
  <c r="P34" i="15"/>
  <c r="P33" i="15"/>
  <c r="P24" i="15"/>
  <c r="P22" i="15"/>
  <c r="P18" i="15"/>
  <c r="N19" i="15"/>
  <c r="M19" i="15"/>
  <c r="L19" i="15"/>
  <c r="P14" i="15"/>
  <c r="P13" i="15"/>
  <c r="P12" i="15"/>
  <c r="C4" i="13" s="1"/>
  <c r="C5" i="13" s="1"/>
  <c r="P11" i="15"/>
  <c r="N8" i="15"/>
  <c r="M8" i="15"/>
  <c r="C8" i="15"/>
  <c r="P7" i="15"/>
  <c r="P6" i="15"/>
  <c r="D27" i="15" l="1"/>
  <c r="K28" i="14"/>
  <c r="P28" i="14" s="1"/>
  <c r="D31" i="15"/>
  <c r="P8" i="15"/>
  <c r="L31" i="15"/>
  <c r="N31" i="15"/>
  <c r="P23" i="15"/>
  <c r="M31" i="15"/>
  <c r="P27" i="15"/>
  <c r="C31" i="15"/>
  <c r="P19" i="15"/>
  <c r="P17" i="15"/>
  <c r="P31" i="15" l="1"/>
  <c r="C3" i="13" s="1"/>
</calcChain>
</file>

<file path=xl/sharedStrings.xml><?xml version="1.0" encoding="utf-8"?>
<sst xmlns="http://schemas.openxmlformats.org/spreadsheetml/2006/main" count="86" uniqueCount="48">
  <si>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</si>
  <si>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</si>
  <si>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</si>
  <si>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</si>
  <si>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</si>
  <si>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</si>
  <si>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</si>
  <si>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</si>
  <si>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</si>
  <si>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</si>
  <si>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</si>
  <si>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</si>
  <si>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</si>
  <si>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</si>
  <si>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</si>
  <si>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</si>
  <si>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</si>
  <si>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</si>
  <si>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</si>
  <si>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</si>
  <si>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</si>
  <si>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</si>
  <si>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</si>
  <si>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</si>
  <si>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Septembre</t>
  </si>
  <si>
    <t>Octobre</t>
  </si>
  <si>
    <t>Synthése cumulé</t>
  </si>
  <si>
    <t>Solde cumulés</t>
  </si>
  <si>
    <t>SOLDE</t>
  </si>
  <si>
    <t>Nombre de km</t>
  </si>
  <si>
    <t xml:space="preserve">Frais km </t>
  </si>
  <si>
    <t>Total Congés Payés Pris</t>
  </si>
  <si>
    <t xml:space="preserve">Frais Km </t>
  </si>
  <si>
    <t>TJM (Septembre 2024)</t>
  </si>
  <si>
    <t>Achat</t>
  </si>
  <si>
    <t>Frais KM annuel à payer</t>
  </si>
  <si>
    <t>Régularisation Frais KM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</si>
  <si>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</si>
  <si>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</si>
  <si>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</si>
  <si>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</si>
  <si>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</si>
  <si>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</si>
  <si>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</si>
  <si>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</si>
  <si>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Solde Congé</t>
  </si>
  <si>
    <t>Acompte Versé</t>
  </si>
  <si>
    <t>Acompte Remboursé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</si>
</sst>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0" fillId="12" borderId="1" xfId="0" applyFill="1" applyBorder="1" applyProtection="1">
      <protection locked="0"/>
    </xf>
    <xf numFmtId="0" fontId="0" fillId="12" borderId="1" xfId="0" applyFill="1" applyBorder="1"/>
    <xf numFmtId="0" fontId="0" fillId="12" borderId="1" xfId="0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workbookViewId="0">
      <selection activeCell="M26" sqref="M26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7" customWidth="1"/>
  </cols>
  <sheetData>
    <row r="1" spans="2:16" x14ac:dyDescent="0.3">
      <c r="B1" s="68" t="s">
        <v>9</v>
      </c>
    </row>
    <row r="2" spans="2:16" x14ac:dyDescent="0.3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37</v>
      </c>
      <c r="D3" s="13" t="s">
        <v>38</v>
      </c>
      <c r="E3" s="13" t="s">
        <v>39</v>
      </c>
      <c r="F3" s="13" t="s">
        <v>40</v>
      </c>
      <c r="G3" s="13" t="s">
        <v>41</v>
      </c>
      <c r="H3" s="13" t="s">
        <v>42</v>
      </c>
      <c r="I3" s="13" t="s">
        <v>43</v>
      </c>
      <c r="J3" s="13" t="s">
        <v>44</v>
      </c>
      <c r="K3" s="13" t="s">
        <v>24</v>
      </c>
      <c r="L3" s="13" t="s">
        <v>25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5"/>
    </row>
    <row r="5" spans="2:16" x14ac:dyDescent="0.3">
      <c r="B5" s="17" t="s">
        <v>19</v>
      </c>
      <c r="C5" s="19"/>
      <c r="D5" s="19"/>
      <c r="E5" s="19"/>
      <c r="F5" s="19"/>
      <c r="G5" s="19"/>
      <c r="H5" s="19"/>
      <c r="I5" s="19"/>
      <c r="J5" s="19"/>
      <c r="K5" s="19"/>
      <c r="L5" s="20"/>
      <c r="M5" s="19"/>
      <c r="N5" s="20"/>
      <c r="O5" s="1"/>
      <c r="P5" s="48"/>
    </row>
    <row r="6" spans="2:16" x14ac:dyDescent="0.3">
      <c r="B6" s="9" t="s">
        <v>20</v>
      </c>
      <c r="C6" s="36"/>
      <c r="D6" s="36"/>
      <c r="E6" s="36"/>
      <c r="F6" s="36"/>
      <c r="G6" s="36"/>
      <c r="H6" s="36"/>
      <c r="I6" s="36"/>
      <c r="J6" s="36"/>
      <c r="K6" s="36">
        <v>19</v>
      </c>
      <c r="L6" s="36">
        <v>19</v>
      </c>
      <c r="M6" s="36">
        <v>19</v>
      </c>
      <c r="N6" s="36">
        <v>19</v>
      </c>
      <c r="O6" s="35"/>
      <c r="P6" s="56">
        <f>SUM(K6:N6)</f>
        <v>76</v>
      </c>
    </row>
    <row r="7" spans="2:16" x14ac:dyDescent="0.3">
      <c r="B7" s="9" t="s">
        <v>21</v>
      </c>
      <c r="C7" s="36"/>
      <c r="D7" s="36"/>
      <c r="E7" s="36"/>
      <c r="F7" s="36"/>
      <c r="G7" s="36"/>
      <c r="H7" s="36"/>
      <c r="I7" s="36"/>
      <c r="J7" s="36"/>
      <c r="K7" s="36">
        <v>21</v>
      </c>
      <c r="L7" s="36">
        <v>23</v>
      </c>
      <c r="M7" s="36">
        <v>19</v>
      </c>
      <c r="N7" s="36">
        <v>19</v>
      </c>
      <c r="O7" s="35"/>
      <c r="P7" s="56">
        <f>SUM(K7:N7)</f>
        <v>82</v>
      </c>
    </row>
    <row r="8" spans="2:16" x14ac:dyDescent="0.3">
      <c r="B8" s="18" t="s">
        <v>22</v>
      </c>
      <c r="C8" s="62">
        <f>C7-C6</f>
        <v>0</v>
      </c>
      <c r="D8" s="62">
        <f t="shared" ref="D8:J8" si="0">D7-D6</f>
        <v>0</v>
      </c>
      <c r="E8" s="62">
        <f t="shared" si="0"/>
        <v>0</v>
      </c>
      <c r="F8" s="62">
        <f t="shared" si="0"/>
        <v>0</v>
      </c>
      <c r="G8" s="62">
        <f t="shared" si="0"/>
        <v>0</v>
      </c>
      <c r="H8" s="62">
        <f t="shared" si="0"/>
        <v>0</v>
      </c>
      <c r="I8" s="62">
        <f t="shared" si="0"/>
        <v>0</v>
      </c>
      <c r="J8" s="62">
        <f t="shared" si="0"/>
        <v>0</v>
      </c>
      <c r="K8" s="62">
        <f>K7-K6</f>
        <v>2</v>
      </c>
      <c r="L8" s="62">
        <f>L7-L6</f>
        <v>4</v>
      </c>
      <c r="M8" s="62">
        <f>M7-M6</f>
        <v>0</v>
      </c>
      <c r="N8" s="62">
        <f>N7-N6</f>
        <v>0</v>
      </c>
      <c r="O8" s="35"/>
      <c r="P8" s="56">
        <f>SUM(K8:N8)</f>
        <v>6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5"/>
    </row>
    <row r="10" spans="2:16" x14ac:dyDescent="0.3">
      <c r="B10" s="14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22"/>
      <c r="M10" s="15"/>
      <c r="N10" s="22"/>
      <c r="P10" s="49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>
        <v>21</v>
      </c>
      <c r="L11" s="11">
        <v>23</v>
      </c>
      <c r="M11" s="11">
        <v>19</v>
      </c>
      <c r="N11" s="11">
        <v>19</v>
      </c>
      <c r="P11" s="57">
        <f>SUM(K11:N11)</f>
        <v>82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>
        <v>2</v>
      </c>
      <c r="P12" s="57">
        <f>SUM(K12:N12)</f>
        <v>2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7">
        <f>SUM(K13:N13)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7">
        <f>SUM(K14:N14)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0"/>
    </row>
    <row r="16" spans="2:16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25"/>
      <c r="M16" s="7"/>
      <c r="N16" s="25"/>
      <c r="P16" s="51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>
        <f>K11*Params!$C$5*(1-Params!$C$3)-Params!$C$4</f>
        <v>11130.6</v>
      </c>
      <c r="L17" s="10">
        <f>L11*Params!$C$5*(1-Params!$C$3)-Params!$C$4</f>
        <v>12197.800000000001</v>
      </c>
      <c r="M17" s="10">
        <f>M11*Params!$C$5*(1-Params!$C$3)-Params!$C$4</f>
        <v>10063.4</v>
      </c>
      <c r="N17" s="10">
        <f>N11*Params!$C$5*(1-Params!$C$3)-Params!$C$4</f>
        <v>10063.4</v>
      </c>
      <c r="O17" s="4"/>
      <c r="P17" s="40">
        <f>SUM(K17:N17)</f>
        <v>43455.200000000004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0">
        <f>SUM(K18:N18)</f>
        <v>0</v>
      </c>
    </row>
    <row r="19" spans="2:16" x14ac:dyDescent="0.3">
      <c r="B19" s="27" t="s">
        <v>2</v>
      </c>
      <c r="C19" s="28">
        <f>SUM(C17:C18)</f>
        <v>0</v>
      </c>
      <c r="D19" s="28">
        <f t="shared" ref="D19:J19" si="1">SUM(D17:D18)</f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>SUM(K17:K18)</f>
        <v>11130.6</v>
      </c>
      <c r="L19" s="28">
        <f>SUM(L17:L18)</f>
        <v>12197.800000000001</v>
      </c>
      <c r="M19" s="28">
        <f>SUM(M17:M18)</f>
        <v>10063.4</v>
      </c>
      <c r="N19" s="28">
        <f>SUM(N17:N18)</f>
        <v>10063.4</v>
      </c>
      <c r="O19" s="5"/>
      <c r="P19" s="41">
        <f>SUM(K19:O19)</f>
        <v>43455.200000000004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0"/>
      <c r="G21" s="30"/>
      <c r="H21" s="30"/>
      <c r="I21" s="30"/>
      <c r="J21" s="30"/>
      <c r="K21" s="30"/>
      <c r="L21" s="32"/>
      <c r="M21" s="30"/>
      <c r="N21" s="32"/>
      <c r="O21" s="4"/>
      <c r="P21" s="52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>
        <v>5879.96</v>
      </c>
      <c r="L22" s="10">
        <v>5878.8</v>
      </c>
      <c r="M22" s="10">
        <v>5878.8</v>
      </c>
      <c r="N22" s="10">
        <v>5878.8</v>
      </c>
      <c r="O22" s="4"/>
      <c r="P22" s="42">
        <f>SUM(K22:N22)</f>
        <v>23516.36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>
        <f>1220.22+2460.53</f>
        <v>3680.75</v>
      </c>
      <c r="L23" s="10">
        <f>1221.38+2461.13</f>
        <v>3682.51</v>
      </c>
      <c r="M23" s="10">
        <f>1221.38+2461.13</f>
        <v>3682.51</v>
      </c>
      <c r="N23" s="10">
        <f>1221.38+2461.13</f>
        <v>3682.51</v>
      </c>
      <c r="O23" s="4"/>
      <c r="P23" s="42">
        <f>SUM(K23:N23)</f>
        <v>14728.28</v>
      </c>
    </row>
    <row r="24" spans="2:16" x14ac:dyDescent="0.3">
      <c r="B24" s="54" t="s">
        <v>32</v>
      </c>
      <c r="C24" s="10"/>
      <c r="D24" s="10"/>
      <c r="E24" s="10"/>
      <c r="F24" s="10"/>
      <c r="G24" s="10"/>
      <c r="H24" s="10"/>
      <c r="I24" s="10"/>
      <c r="J24" s="10"/>
      <c r="K24" s="10">
        <v>534.24</v>
      </c>
      <c r="L24" s="10">
        <v>585.12</v>
      </c>
      <c r="M24" s="10">
        <v>483.36</v>
      </c>
      <c r="N24" s="10">
        <v>483.36</v>
      </c>
      <c r="O24" s="4"/>
      <c r="P24" s="42">
        <f>SUM(K24:N24)</f>
        <v>2086.0800000000004</v>
      </c>
    </row>
    <row r="25" spans="2:16" x14ac:dyDescent="0.3">
      <c r="B25" s="54" t="s">
        <v>34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>
        <v>171.89</v>
      </c>
      <c r="N25" s="63"/>
      <c r="O25" s="4"/>
      <c r="P25" s="42"/>
    </row>
    <row r="26" spans="2:16" x14ac:dyDescent="0.3">
      <c r="B26" s="8" t="s">
        <v>3</v>
      </c>
      <c r="C26" s="43">
        <f>SUM(C22:C24)</f>
        <v>0</v>
      </c>
      <c r="D26" s="43">
        <f>SUM(D22:D25)</f>
        <v>0</v>
      </c>
      <c r="E26" s="43">
        <f t="shared" ref="E26:J26" si="2">SUM(E22:E25)</f>
        <v>0</v>
      </c>
      <c r="F26" s="43">
        <f t="shared" si="2"/>
        <v>0</v>
      </c>
      <c r="G26" s="43">
        <f t="shared" si="2"/>
        <v>0</v>
      </c>
      <c r="H26" s="43">
        <f t="shared" si="2"/>
        <v>0</v>
      </c>
      <c r="I26" s="43">
        <f t="shared" si="2"/>
        <v>0</v>
      </c>
      <c r="J26" s="43">
        <f t="shared" si="2"/>
        <v>0</v>
      </c>
      <c r="K26" s="43">
        <f>SUM(K22:K24)</f>
        <v>10094.949999999999</v>
      </c>
      <c r="L26" s="43">
        <f>SUM(L22:L24)</f>
        <v>10146.430000000002</v>
      </c>
      <c r="M26" s="43">
        <f>SUM(M22:M25)</f>
        <v>10216.560000000001</v>
      </c>
      <c r="N26" s="43">
        <f>SUM(N22:N25)</f>
        <v>10044.670000000002</v>
      </c>
      <c r="O26" s="4"/>
      <c r="P26" s="59">
        <f>SUM(K26:N26)</f>
        <v>40502.61</v>
      </c>
    </row>
    <row r="27" spans="2:16" x14ac:dyDescent="0.3">
      <c r="B27" s="44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5" t="s">
        <v>28</v>
      </c>
      <c r="C28" s="46">
        <f>C19-C26</f>
        <v>0</v>
      </c>
      <c r="D28" s="46">
        <f t="shared" ref="D28:J28" si="3">D19-D26</f>
        <v>0</v>
      </c>
      <c r="E28" s="46">
        <f t="shared" si="3"/>
        <v>0</v>
      </c>
      <c r="F28" s="46">
        <f t="shared" si="3"/>
        <v>0</v>
      </c>
      <c r="G28" s="46">
        <f t="shared" si="3"/>
        <v>0</v>
      </c>
      <c r="H28" s="46">
        <f t="shared" si="3"/>
        <v>0</v>
      </c>
      <c r="I28" s="46">
        <f t="shared" si="3"/>
        <v>0</v>
      </c>
      <c r="J28" s="46">
        <f t="shared" si="3"/>
        <v>0</v>
      </c>
      <c r="K28" s="46">
        <f>K19-K26</f>
        <v>1035.6500000000015</v>
      </c>
      <c r="L28" s="46">
        <f>L19-L26</f>
        <v>2051.369999999999</v>
      </c>
      <c r="M28" s="46">
        <f>M19-M26</f>
        <v>-153.16000000000167</v>
      </c>
      <c r="N28" s="46">
        <f>N19-N26</f>
        <v>18.729999999997744</v>
      </c>
      <c r="P28" s="58">
        <f>SUM(K28:O28)</f>
        <v>2952.5899999999965</v>
      </c>
    </row>
    <row r="30" spans="2:16" x14ac:dyDescent="0.3">
      <c r="B30" s="61" t="s">
        <v>29</v>
      </c>
      <c r="C30" s="53"/>
      <c r="D30" s="53"/>
      <c r="E30" s="53"/>
      <c r="F30" s="53"/>
      <c r="G30" s="53"/>
      <c r="H30" s="53"/>
      <c r="I30" s="53"/>
      <c r="J30" s="53"/>
      <c r="K30" s="53">
        <v>840</v>
      </c>
      <c r="L30" s="53">
        <v>920</v>
      </c>
      <c r="M30" s="53">
        <v>760</v>
      </c>
      <c r="N30" s="53">
        <v>760</v>
      </c>
      <c r="P30" s="60">
        <f>SUM(K30:N30)</f>
        <v>3280</v>
      </c>
    </row>
    <row r="31" spans="2:16" x14ac:dyDescent="0.3">
      <c r="B31" s="61" t="s">
        <v>30</v>
      </c>
      <c r="C31" s="53"/>
      <c r="D31" s="53"/>
      <c r="E31" s="53"/>
      <c r="F31" s="53"/>
      <c r="G31" s="53"/>
      <c r="H31" s="53"/>
      <c r="I31" s="53"/>
      <c r="J31" s="53"/>
      <c r="K31" s="53">
        <v>534.24</v>
      </c>
      <c r="L31" s="53">
        <v>585.12</v>
      </c>
      <c r="M31" s="53">
        <v>483.36</v>
      </c>
      <c r="N31" s="53">
        <v>483.36</v>
      </c>
      <c r="P31" s="60">
        <f>SUM(K31:N31)</f>
        <v>2086.0800000000004</v>
      </c>
    </row>
    <row r="33" spans="14:16" x14ac:dyDescent="0.3">
      <c r="N33" s="53" t="s">
        <v>35</v>
      </c>
      <c r="P33" s="60">
        <f>(P30*0.636)</f>
        <v>2086.08</v>
      </c>
    </row>
    <row r="34" spans="14:16" x14ac:dyDescent="0.3">
      <c r="N34" s="53" t="s">
        <v>36</v>
      </c>
      <c r="P34" s="60">
        <f>P33-P31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4"/>
  <sheetViews>
    <sheetView topLeftCell="B1" workbookViewId="0">
      <selection activeCell="G35" sqref="G35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7" customWidth="1"/>
  </cols>
  <sheetData>
    <row r="1" spans="2:16" x14ac:dyDescent="0.3">
      <c r="B1" s="68" t="s">
        <v>9</v>
      </c>
    </row>
    <row r="2" spans="2:16" x14ac:dyDescent="0.3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37</v>
      </c>
      <c r="D3" s="13" t="s">
        <v>38</v>
      </c>
      <c r="E3" s="13" t="s">
        <v>39</v>
      </c>
      <c r="F3" s="13" t="s">
        <v>40</v>
      </c>
      <c r="G3" s="13" t="s">
        <v>41</v>
      </c>
      <c r="H3" s="13" t="s">
        <v>42</v>
      </c>
      <c r="I3" s="13" t="s">
        <v>43</v>
      </c>
      <c r="J3" s="13" t="s">
        <v>44</v>
      </c>
      <c r="K3" s="13" t="s">
        <v>24</v>
      </c>
      <c r="L3" s="13" t="s">
        <v>25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5"/>
    </row>
    <row r="5" spans="2:16" x14ac:dyDescent="0.3">
      <c r="B5" s="17" t="s">
        <v>19</v>
      </c>
      <c r="C5" s="19"/>
      <c r="D5" s="19"/>
      <c r="E5" s="19"/>
      <c r="F5" s="19"/>
      <c r="G5" s="19"/>
      <c r="H5" s="19"/>
      <c r="I5" s="19"/>
      <c r="J5" s="19"/>
      <c r="K5" s="19"/>
      <c r="L5" s="20"/>
      <c r="M5" s="19"/>
      <c r="N5" s="20"/>
      <c r="O5" s="1"/>
      <c r="P5" s="48"/>
    </row>
    <row r="6" spans="2:16" x14ac:dyDescent="0.3">
      <c r="B6" s="9" t="s">
        <v>20</v>
      </c>
      <c r="C6" s="36">
        <v>19</v>
      </c>
      <c r="D6" s="36">
        <v>19</v>
      </c>
      <c r="E6" s="36">
        <v>19</v>
      </c>
      <c r="F6" s="36">
        <v>19</v>
      </c>
      <c r="G6" s="36">
        <v>19</v>
      </c>
      <c r="H6" s="36"/>
      <c r="I6" s="36"/>
      <c r="J6" s="36"/>
      <c r="K6" s="36"/>
      <c r="L6" s="36"/>
      <c r="M6" s="36"/>
      <c r="N6" s="36"/>
      <c r="O6" s="35"/>
      <c r="P6" s="56">
        <f>SUM(C6:N6)</f>
        <v>95</v>
      </c>
    </row>
    <row r="7" spans="2:16" x14ac:dyDescent="0.3">
      <c r="B7" s="9" t="s">
        <v>21</v>
      </c>
      <c r="C7" s="36">
        <v>19</v>
      </c>
      <c r="D7" s="36">
        <v>20</v>
      </c>
      <c r="E7" s="36">
        <v>21</v>
      </c>
      <c r="F7" s="36">
        <v>20.5</v>
      </c>
      <c r="G7" s="36">
        <v>19</v>
      </c>
      <c r="H7" s="36"/>
      <c r="I7" s="36"/>
      <c r="J7" s="36"/>
      <c r="K7" s="36"/>
      <c r="L7" s="36"/>
      <c r="M7" s="36"/>
      <c r="N7" s="36"/>
      <c r="O7" s="35"/>
      <c r="P7" s="56">
        <f>SUM(C7:N7)</f>
        <v>99.5</v>
      </c>
    </row>
    <row r="8" spans="2:16" x14ac:dyDescent="0.3">
      <c r="B8" s="18" t="s">
        <v>22</v>
      </c>
      <c r="C8" s="62">
        <f>C7-C6</f>
        <v>0</v>
      </c>
      <c r="D8" s="62">
        <f t="shared" ref="D8:L8" si="0">D7-D6</f>
        <v>1</v>
      </c>
      <c r="E8" s="62">
        <f t="shared" si="0"/>
        <v>2</v>
      </c>
      <c r="F8" s="62">
        <f t="shared" si="0"/>
        <v>1.5</v>
      </c>
      <c r="G8" s="62">
        <f t="shared" si="0"/>
        <v>0</v>
      </c>
      <c r="H8" s="62">
        <f t="shared" si="0"/>
        <v>0</v>
      </c>
      <c r="I8" s="62">
        <f t="shared" si="0"/>
        <v>0</v>
      </c>
      <c r="J8" s="62">
        <f t="shared" si="0"/>
        <v>0</v>
      </c>
      <c r="K8" s="62">
        <f t="shared" si="0"/>
        <v>0</v>
      </c>
      <c r="L8" s="62">
        <f t="shared" si="0"/>
        <v>0</v>
      </c>
      <c r="M8" s="62">
        <f>M7-M6</f>
        <v>0</v>
      </c>
      <c r="N8" s="62">
        <f>N7-N6</f>
        <v>0</v>
      </c>
      <c r="O8" s="35"/>
      <c r="P8" s="56">
        <f>SUM(C8:N8)</f>
        <v>4.5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5"/>
    </row>
    <row r="10" spans="2:16" x14ac:dyDescent="0.3">
      <c r="B10" s="14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22"/>
      <c r="M10" s="15"/>
      <c r="N10" s="22"/>
      <c r="P10" s="49"/>
    </row>
    <row r="11" spans="2:16" x14ac:dyDescent="0.3">
      <c r="B11" s="9" t="s">
        <v>14</v>
      </c>
      <c r="C11" s="11">
        <v>19</v>
      </c>
      <c r="D11" s="11">
        <v>20</v>
      </c>
      <c r="E11" s="11">
        <v>21</v>
      </c>
      <c r="F11" s="11">
        <v>20.5</v>
      </c>
      <c r="G11" s="11">
        <v>19</v>
      </c>
      <c r="H11" s="11"/>
      <c r="I11" s="11"/>
      <c r="J11" s="11"/>
      <c r="K11" s="11"/>
      <c r="L11" s="11"/>
      <c r="M11" s="11"/>
      <c r="N11" s="11"/>
      <c r="P11" s="57">
        <f>SUM(C11:N11)</f>
        <v>99.5</v>
      </c>
    </row>
    <row r="12" spans="2:16" x14ac:dyDescent="0.3">
      <c r="B12" s="9" t="s">
        <v>16</v>
      </c>
      <c r="C12" s="12">
        <v>3</v>
      </c>
      <c r="D12" s="12"/>
      <c r="E12" s="12"/>
      <c r="F12" s="12">
        <v>0.5</v>
      </c>
      <c r="G12" s="12"/>
      <c r="H12" s="12"/>
      <c r="I12" s="12"/>
      <c r="J12" s="12"/>
      <c r="K12" s="12"/>
      <c r="L12" s="12"/>
      <c r="M12" s="12"/>
      <c r="N12" s="12"/>
      <c r="P12" s="57">
        <f>SUM(C12:N12)</f>
        <v>3.5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7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7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0"/>
    </row>
    <row r="16" spans="2:16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25"/>
      <c r="M16" s="7"/>
      <c r="N16" s="25"/>
      <c r="P16" s="51"/>
    </row>
    <row r="17" spans="2:16" x14ac:dyDescent="0.3">
      <c r="B17" s="9" t="s">
        <v>6</v>
      </c>
      <c r="C17" s="10">
        <f>C11*Params!$C$5*(1-Params!$C$3)-Params!$C$4</f>
        <v>10063.4</v>
      </c>
      <c r="D17" s="10">
        <f>D11*Params!$C$5*(1-Params!$C$3)-Params!$C$4</f>
        <v>10597</v>
      </c>
      <c r="E17" s="10">
        <f>E11*Params!$C$5*(1-Params!$C$3)-Params!$C$4</f>
        <v>11130.6</v>
      </c>
      <c r="F17" s="10">
        <f>F11*Params!$C$5*(1-Params!$C$3)-Params!$C$4</f>
        <v>10863.800000000001</v>
      </c>
      <c r="G17" s="10">
        <f>G11*Params!$C$5*(1-Params!$C$3)-Params!$C$4</f>
        <v>10063.4</v>
      </c>
      <c r="H17" s="10"/>
      <c r="I17" s="10"/>
      <c r="J17" s="10"/>
      <c r="K17" s="10"/>
      <c r="L17" s="10"/>
      <c r="M17" s="10"/>
      <c r="N17" s="10"/>
      <c r="O17" s="4"/>
      <c r="P17" s="40">
        <f>SUM(C17:N17)</f>
        <v>52718.200000000004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0">
        <f>SUM(C18:N18)</f>
        <v>0</v>
      </c>
    </row>
    <row r="19" spans="2:16" x14ac:dyDescent="0.3">
      <c r="B19" s="27" t="s">
        <v>2</v>
      </c>
      <c r="C19" s="28">
        <f>SUM(C17:C18)</f>
        <v>10063.4</v>
      </c>
      <c r="D19" s="28">
        <f t="shared" ref="D19:K19" si="1">SUM(D17:D18)</f>
        <v>10597</v>
      </c>
      <c r="E19" s="28">
        <f t="shared" si="1"/>
        <v>11130.6</v>
      </c>
      <c r="F19" s="28">
        <f t="shared" si="1"/>
        <v>10863.800000000001</v>
      </c>
      <c r="G19" s="28">
        <f t="shared" si="1"/>
        <v>10063.4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>SUM(L17:L18)</f>
        <v>0</v>
      </c>
      <c r="M19" s="28">
        <f>SUM(M17:M18)</f>
        <v>0</v>
      </c>
      <c r="N19" s="28">
        <f>SUM(N17:N18)</f>
        <v>0</v>
      </c>
      <c r="O19" s="5"/>
      <c r="P19" s="41">
        <f>SUM(C19:O19)</f>
        <v>52718.200000000004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0"/>
      <c r="G21" s="30"/>
      <c r="H21" s="30"/>
      <c r="I21" s="30"/>
      <c r="J21" s="30"/>
      <c r="K21" s="30"/>
      <c r="L21" s="32"/>
      <c r="M21" s="30"/>
      <c r="N21" s="32"/>
      <c r="O21" s="4"/>
      <c r="P21" s="52"/>
    </row>
    <row r="22" spans="2:16" x14ac:dyDescent="0.3">
      <c r="B22" s="9" t="s">
        <v>7</v>
      </c>
      <c r="C22" s="10">
        <v>5877.35</v>
      </c>
      <c r="D22" s="10">
        <v>5877.35</v>
      </c>
      <c r="E22" s="10">
        <v>5877.35</v>
      </c>
      <c r="F22" s="10">
        <v>4877.3500000000004</v>
      </c>
      <c r="G22" s="10">
        <v>4877.3500000000004</v>
      </c>
      <c r="H22" s="10"/>
      <c r="I22" s="10"/>
      <c r="J22" s="10"/>
      <c r="K22" s="10"/>
      <c r="L22" s="10"/>
      <c r="M22" s="10"/>
      <c r="N22" s="10"/>
      <c r="O22" s="4"/>
      <c r="P22" s="42">
        <f>SUM(C22:N22)</f>
        <v>27386.75</v>
      </c>
    </row>
    <row r="23" spans="2:16" x14ac:dyDescent="0.3">
      <c r="B23" s="9" t="s">
        <v>8</v>
      </c>
      <c r="C23" s="10">
        <f>1227.39+2472.73</f>
        <v>3700.12</v>
      </c>
      <c r="D23" s="10">
        <f>1227.39+2475.37</f>
        <v>3702.76</v>
      </c>
      <c r="E23" s="10">
        <f>1227.39+2467.48</f>
        <v>3694.87</v>
      </c>
      <c r="F23" s="10">
        <f>1227.39+2467.48</f>
        <v>3694.87</v>
      </c>
      <c r="G23" s="10">
        <f>1227.39+2468.79</f>
        <v>3696.1800000000003</v>
      </c>
      <c r="H23" s="10"/>
      <c r="I23" s="10"/>
      <c r="J23" s="10"/>
      <c r="K23" s="10"/>
      <c r="L23" s="10"/>
      <c r="M23" s="10"/>
      <c r="N23" s="10"/>
      <c r="O23" s="4"/>
      <c r="P23" s="42">
        <f>SUM(C23:N23)</f>
        <v>18488.8</v>
      </c>
    </row>
    <row r="24" spans="2:16" x14ac:dyDescent="0.3">
      <c r="B24" s="54" t="s">
        <v>32</v>
      </c>
      <c r="C24" s="10">
        <v>371.32</v>
      </c>
      <c r="D24" s="10">
        <v>385.6</v>
      </c>
      <c r="E24" s="10">
        <v>399.88</v>
      </c>
      <c r="F24" s="10">
        <v>399.88</v>
      </c>
      <c r="G24" s="10">
        <v>371.32</v>
      </c>
      <c r="H24" s="10"/>
      <c r="I24" s="10"/>
      <c r="J24" s="10"/>
      <c r="K24" s="10"/>
      <c r="L24" s="10"/>
      <c r="M24" s="10"/>
      <c r="N24" s="10"/>
      <c r="O24" s="4"/>
      <c r="P24" s="42">
        <f>SUM(C24:N24)</f>
        <v>1928.0000000000002</v>
      </c>
    </row>
    <row r="25" spans="2:16" x14ac:dyDescent="0.3">
      <c r="B25" s="54" t="s">
        <v>34</v>
      </c>
      <c r="C25" s="10"/>
      <c r="D25" s="10">
        <f>91.54+99.99</f>
        <v>191.53</v>
      </c>
      <c r="E25" s="10">
        <v>69.83</v>
      </c>
      <c r="F25" s="10">
        <v>1333.33</v>
      </c>
      <c r="G25" s="10"/>
      <c r="H25" s="10"/>
      <c r="I25" s="10"/>
      <c r="J25" s="10"/>
      <c r="K25" s="10"/>
      <c r="L25" s="10"/>
      <c r="M25" s="10"/>
      <c r="N25" s="10"/>
      <c r="O25" s="4"/>
      <c r="P25" s="42">
        <f>SUM(C25:N25)</f>
        <v>1594.69</v>
      </c>
    </row>
    <row r="26" spans="2:16" x14ac:dyDescent="0.3">
      <c r="B26" s="54" t="s">
        <v>46</v>
      </c>
      <c r="C26" s="10"/>
      <c r="D26" s="10">
        <v>8000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4"/>
      <c r="P26" s="42"/>
    </row>
    <row r="27" spans="2:16" x14ac:dyDescent="0.3">
      <c r="B27" s="8" t="s">
        <v>3</v>
      </c>
      <c r="C27" s="43">
        <f>SUM(C22:C26)</f>
        <v>9948.7900000000009</v>
      </c>
      <c r="D27" s="43">
        <f t="shared" ref="D27:N27" si="2">SUM(D22:D26)</f>
        <v>18157.240000000002</v>
      </c>
      <c r="E27" s="43">
        <f t="shared" si="2"/>
        <v>10041.93</v>
      </c>
      <c r="F27" s="43">
        <f t="shared" si="2"/>
        <v>10305.43</v>
      </c>
      <c r="G27" s="43">
        <f t="shared" si="2"/>
        <v>8944.85</v>
      </c>
      <c r="H27" s="43">
        <f t="shared" si="2"/>
        <v>0</v>
      </c>
      <c r="I27" s="43">
        <f t="shared" si="2"/>
        <v>0</v>
      </c>
      <c r="J27" s="43">
        <f t="shared" si="2"/>
        <v>0</v>
      </c>
      <c r="K27" s="43">
        <f t="shared" si="2"/>
        <v>0</v>
      </c>
      <c r="L27" s="43">
        <f t="shared" si="2"/>
        <v>0</v>
      </c>
      <c r="M27" s="43">
        <f t="shared" si="2"/>
        <v>0</v>
      </c>
      <c r="N27" s="43">
        <f t="shared" si="2"/>
        <v>0</v>
      </c>
      <c r="O27" s="4"/>
      <c r="P27" s="59">
        <f>SUM(C27:N27)</f>
        <v>57398.240000000005</v>
      </c>
    </row>
    <row r="28" spans="2:16" x14ac:dyDescent="0.3">
      <c r="B28" s="44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64" t="s">
        <v>47</v>
      </c>
      <c r="C29" s="65"/>
      <c r="D29" s="65"/>
      <c r="E29" s="65"/>
      <c r="F29" s="65">
        <v>1000</v>
      </c>
      <c r="G29" s="65">
        <v>1000</v>
      </c>
      <c r="H29" s="65"/>
      <c r="I29" s="65"/>
      <c r="J29" s="65"/>
      <c r="K29" s="65"/>
      <c r="L29" s="65"/>
      <c r="M29" s="65"/>
      <c r="N29" s="66"/>
      <c r="P29" s="67">
        <f>SUM(C29:N29)</f>
        <v>2000</v>
      </c>
    </row>
    <row r="30" spans="2:16" x14ac:dyDescent="0.3">
      <c r="B30" s="44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5"/>
    </row>
    <row r="31" spans="2:16" x14ac:dyDescent="0.3">
      <c r="B31" s="45" t="s">
        <v>28</v>
      </c>
      <c r="C31" s="46">
        <f>C19-C27</f>
        <v>114.60999999999876</v>
      </c>
      <c r="D31" s="46">
        <f t="shared" ref="D31:K31" si="3">D19-D27</f>
        <v>-7560.2400000000016</v>
      </c>
      <c r="E31" s="46">
        <f t="shared" si="3"/>
        <v>1088.67</v>
      </c>
      <c r="F31" s="46">
        <f t="shared" si="3"/>
        <v>558.3700000000008</v>
      </c>
      <c r="G31" s="46">
        <f t="shared" si="3"/>
        <v>1118.5499999999993</v>
      </c>
      <c r="H31" s="46">
        <f t="shared" si="3"/>
        <v>0</v>
      </c>
      <c r="I31" s="46">
        <f t="shared" si="3"/>
        <v>0</v>
      </c>
      <c r="J31" s="46">
        <f t="shared" si="3"/>
        <v>0</v>
      </c>
      <c r="K31" s="46">
        <f t="shared" si="3"/>
        <v>0</v>
      </c>
      <c r="L31" s="46">
        <f>L19-L27</f>
        <v>0</v>
      </c>
      <c r="M31" s="46">
        <f>M19-M27</f>
        <v>0</v>
      </c>
      <c r="N31" s="46">
        <f>N19-N27</f>
        <v>0</v>
      </c>
      <c r="P31" s="58">
        <f>SUM(C31:O31)</f>
        <v>-4680.0400000000027</v>
      </c>
    </row>
    <row r="33" spans="2:16" x14ac:dyDescent="0.3">
      <c r="B33" s="61" t="s">
        <v>29</v>
      </c>
      <c r="C33" s="53">
        <v>760</v>
      </c>
      <c r="D33" s="53">
        <v>800</v>
      </c>
      <c r="E33" s="53">
        <v>840</v>
      </c>
      <c r="F33" s="53">
        <v>840</v>
      </c>
      <c r="G33" s="53">
        <v>760</v>
      </c>
      <c r="H33" s="53"/>
      <c r="I33" s="53"/>
      <c r="J33" s="53"/>
      <c r="K33" s="53"/>
      <c r="L33" s="53"/>
      <c r="M33" s="53"/>
      <c r="N33" s="53"/>
      <c r="P33" s="60">
        <f>SUM(C33:N33)</f>
        <v>4000</v>
      </c>
    </row>
    <row r="34" spans="2:16" x14ac:dyDescent="0.3">
      <c r="B34" s="61" t="s">
        <v>30</v>
      </c>
      <c r="C34" s="53">
        <v>371.32</v>
      </c>
      <c r="D34" s="53">
        <v>385.6</v>
      </c>
      <c r="E34" s="53">
        <v>399.88</v>
      </c>
      <c r="F34" s="53">
        <v>399.88</v>
      </c>
      <c r="G34" s="53">
        <v>371.32</v>
      </c>
      <c r="H34" s="53"/>
      <c r="I34" s="53"/>
      <c r="J34" s="53"/>
      <c r="K34" s="53"/>
      <c r="L34" s="53"/>
      <c r="M34" s="53"/>
      <c r="N34" s="53"/>
      <c r="P34" s="60">
        <f>SUM(C34:N34)</f>
        <v>1928.0000000000002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0" t="s">
        <v>23</v>
      </c>
      <c r="C2" s="71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33</v>
      </c>
      <c r="C5" s="33">
        <v>580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tabSelected="1"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2" t="s">
        <v>26</v>
      </c>
      <c r="C2" s="72"/>
    </row>
    <row r="3" spans="2:3" ht="16.95" customHeight="1" x14ac:dyDescent="0.3">
      <c r="B3" s="37" t="s">
        <v>27</v>
      </c>
      <c r="C3" s="38">
        <f>'2024'!P28+'2025'!P31</f>
        <v>-1727.4500000000062</v>
      </c>
    </row>
    <row r="4" spans="2:3" ht="16.95" customHeight="1" x14ac:dyDescent="0.3">
      <c r="B4" s="37" t="s">
        <v>31</v>
      </c>
      <c r="C4" s="39">
        <f>'2024'!P12+'2025'!P12</f>
        <v>5.5</v>
      </c>
    </row>
    <row r="5" spans="2:3" x14ac:dyDescent="0.3">
      <c r="B5" t="s">
        <v>45</v>
      </c>
      <c r="C5">
        <f>(2.08*9)-C4</f>
        <v>13.219999999999999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54</vt:i4>
      </vt:variant>
    </vt:vector>
  </HeadingPairs>
  <TitlesOfParts>
    <vt:vector size="58" baseType="lpstr">
      <vt:lpstr>2024</vt:lpstr>
      <vt:lpstr>2025</vt:lpstr>
      <vt:lpstr>Params</vt:lpstr>
      <vt:lpstr>Synthése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'2024'!FRAIS_KM</vt:lpstr>
      <vt:lpstr>'2025'!FRAIS_KM</vt:lpstr>
      <vt:lpstr>'2024'!MOIS</vt:lpstr>
      <vt:lpstr>'2025'!MOIS</vt:lpstr>
      <vt:lpstr>'2024'!NOMBRE_KM</vt:lpstr>
      <vt:lpstr>'2025'!NOMBRE_KM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'2024'!SORTIES_FRAIS_KM</vt:lpstr>
      <vt:lpstr>'2025'!SORTIES_FRAIS_KM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2025-06-09T10:20:24Z</dcterms:modified>
</cp:coreProperties>
</file>