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9FE2C394-3CC0-4309-81B9-1EE2F90D772E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'2025'!$B$30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3" i="15" l="1"/>
  <c r="G17" i="15"/>
  <c r="F17" i="15" l="1"/>
  <c r="F23" i="15"/>
  <c r="P30" i="15" l="1"/>
  <c r="P29" i="15"/>
  <c r="N25" i="15"/>
  <c r="M25" i="15"/>
  <c r="L25" i="15"/>
  <c r="K25" i="15"/>
  <c r="J25" i="15"/>
  <c r="I25" i="15"/>
  <c r="H25" i="15"/>
  <c r="G25" i="15"/>
  <c r="F25" i="15"/>
  <c r="C25" i="15"/>
  <c r="P24" i="15"/>
  <c r="E23" i="15"/>
  <c r="E25" i="15" s="1"/>
  <c r="D23" i="15"/>
  <c r="D25" i="15" s="1"/>
  <c r="C23" i="15"/>
  <c r="P22" i="15"/>
  <c r="N19" i="15"/>
  <c r="N27" i="15" s="1"/>
  <c r="M19" i="15"/>
  <c r="L19" i="15"/>
  <c r="K19" i="15"/>
  <c r="J19" i="15"/>
  <c r="J27" i="15" s="1"/>
  <c r="I19" i="15"/>
  <c r="I27" i="15" s="1"/>
  <c r="H19" i="15"/>
  <c r="H27" i="15" s="1"/>
  <c r="G19" i="15"/>
  <c r="F19" i="15"/>
  <c r="P18" i="15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N25" i="14"/>
  <c r="E25" i="14"/>
  <c r="D25" i="14"/>
  <c r="C25" i="14"/>
  <c r="P24" i="14"/>
  <c r="N23" i="14"/>
  <c r="M23" i="14"/>
  <c r="M25" i="14" s="1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G25" i="14" s="1"/>
  <c r="F23" i="14"/>
  <c r="F25" i="14" s="1"/>
  <c r="P22" i="14"/>
  <c r="L19" i="14"/>
  <c r="L27" i="14" s="1"/>
  <c r="E19" i="14"/>
  <c r="D19" i="14"/>
  <c r="C19" i="14"/>
  <c r="P18" i="14"/>
  <c r="N17" i="14"/>
  <c r="N19" i="14" s="1"/>
  <c r="M17" i="14"/>
  <c r="M19" i="14" s="1"/>
  <c r="M27" i="14" s="1"/>
  <c r="L17" i="14"/>
  <c r="K17" i="14"/>
  <c r="K19" i="14" s="1"/>
  <c r="J17" i="14"/>
  <c r="J19" i="14" s="1"/>
  <c r="I17" i="14"/>
  <c r="I19" i="14" s="1"/>
  <c r="H17" i="14"/>
  <c r="H19" i="14" s="1"/>
  <c r="G17" i="14"/>
  <c r="G19" i="14" s="1"/>
  <c r="G27" i="14" s="1"/>
  <c r="F17" i="14"/>
  <c r="P14" i="14"/>
  <c r="P13" i="14"/>
  <c r="P12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7" i="15" l="1"/>
  <c r="E27" i="14"/>
  <c r="E27" i="15"/>
  <c r="C27" i="14"/>
  <c r="P27" i="14" s="1"/>
  <c r="I27" i="14"/>
  <c r="D27" i="15"/>
  <c r="J27" i="14"/>
  <c r="D27" i="14"/>
  <c r="H27" i="14"/>
  <c r="P33" i="14"/>
  <c r="K27" i="14"/>
  <c r="L27" i="15"/>
  <c r="M27" i="15"/>
  <c r="P23" i="15"/>
  <c r="K27" i="15"/>
  <c r="P8" i="14"/>
  <c r="P17" i="14"/>
  <c r="N27" i="14"/>
  <c r="P23" i="14"/>
  <c r="F27" i="15"/>
  <c r="P8" i="15"/>
  <c r="P25" i="14"/>
  <c r="P25" i="15"/>
  <c r="C27" i="15"/>
  <c r="P19" i="15"/>
  <c r="F19" i="14"/>
  <c r="F27" i="14" s="1"/>
  <c r="P19" i="14"/>
  <c r="P17" i="15"/>
  <c r="P27" i="15" l="1"/>
  <c r="C3" i="13" s="1"/>
</calcChain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<sst xmlns="http://schemas.openxmlformats.org/spreadsheetml/2006/main" count="82" uniqueCount="45">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</sst>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1" workbookViewId="0">
      <selection activeCell="D33" sqref="D3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171</v>
      </c>
    </row>
    <row r="7" spans="2:16" x14ac:dyDescent="0.3">
      <c r="B7" s="9" t="s">
        <v>21</v>
      </c>
      <c r="C7" s="37"/>
      <c r="D7" s="37"/>
      <c r="E7" s="37"/>
      <c r="F7" s="37">
        <v>14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-5</v>
      </c>
      <c r="G8" s="63">
        <f t="shared" si="0"/>
        <v>0</v>
      </c>
      <c r="H8" s="63">
        <f t="shared" si="0"/>
        <v>1</v>
      </c>
      <c r="I8" s="63">
        <f t="shared" si="0"/>
        <v>4</v>
      </c>
      <c r="J8" s="63">
        <f t="shared" si="0"/>
        <v>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>
        <v>13.76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180.76</v>
      </c>
    </row>
    <row r="12" spans="2:16" x14ac:dyDescent="0.3">
      <c r="B12" s="9" t="s">
        <v>16</v>
      </c>
      <c r="C12" s="12"/>
      <c r="D12" s="12"/>
      <c r="E12" s="12"/>
      <c r="F12" s="12">
        <v>7.24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7.24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>
        <f>F11*Params!$C$5*(1-Params!$C$3)-Params!$C$4</f>
        <v>3722.76</v>
      </c>
      <c r="G17" s="10">
        <f>G11*Params!$C$5*(1-Params!$C$3)-Params!$C$4</f>
        <v>5169</v>
      </c>
      <c r="H17" s="10">
        <f>H11*Params!$C$5*(1-Params!$C$3)-Params!$C$4</f>
        <v>5445</v>
      </c>
      <c r="I17" s="10">
        <f>I11*Params!$C$5*(1-Params!$C$3)-Params!$C$4</f>
        <v>6273</v>
      </c>
      <c r="J17" s="10">
        <f>J11*Params!$C$5*(1-Params!$C$3)-Params!$C$4</f>
        <v>5721</v>
      </c>
      <c r="K17" s="10">
        <f>K11*Params!$C$5*(1-Params!$C$3)-Params!$C$4</f>
        <v>5721</v>
      </c>
      <c r="L17" s="10">
        <f>L11*Params!$C$5*(1-Params!$C$3)-Params!$C$4</f>
        <v>6273</v>
      </c>
      <c r="M17" s="10">
        <f>M11*Params!$C$5*(1-Params!$C$3)-Params!$C$4</f>
        <v>5169</v>
      </c>
      <c r="N17" s="10">
        <f>N11*Params!$C$5*(1-Params!$C$3)-Params!$C$4</f>
        <v>5721</v>
      </c>
      <c r="O17" s="4"/>
      <c r="P17" s="41">
        <f>SUM(C17:N17)</f>
        <v>49214.76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3722.76</v>
      </c>
      <c r="G19" s="28">
        <f t="shared" si="1"/>
        <v>5169</v>
      </c>
      <c r="H19" s="28">
        <f t="shared" si="1"/>
        <v>5445</v>
      </c>
      <c r="I19" s="28">
        <f t="shared" si="1"/>
        <v>6273</v>
      </c>
      <c r="J19" s="28">
        <f t="shared" si="1"/>
        <v>5721</v>
      </c>
      <c r="K19" s="28">
        <f t="shared" si="1"/>
        <v>5721</v>
      </c>
      <c r="L19" s="28">
        <f t="shared" si="1"/>
        <v>6273</v>
      </c>
      <c r="M19" s="28">
        <f t="shared" si="1"/>
        <v>5169</v>
      </c>
      <c r="N19" s="28">
        <f t="shared" si="1"/>
        <v>5721</v>
      </c>
      <c r="O19" s="5"/>
      <c r="P19" s="42">
        <f>SUM(C19:O19)</f>
        <v>49214.76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>
        <v>2829.26</v>
      </c>
      <c r="G22" s="10">
        <v>2829.26</v>
      </c>
      <c r="H22" s="10">
        <v>2829.26</v>
      </c>
      <c r="I22" s="10">
        <v>2829.26</v>
      </c>
      <c r="J22" s="10">
        <v>2829.26</v>
      </c>
      <c r="K22" s="10">
        <v>2829.26</v>
      </c>
      <c r="L22" s="10">
        <v>2911.64</v>
      </c>
      <c r="M22" s="10">
        <v>2911.64</v>
      </c>
      <c r="N22" s="10">
        <v>2911.64</v>
      </c>
      <c r="O22" s="4"/>
      <c r="P22" s="43">
        <f>SUM(C22:N22)</f>
        <v>25710.48</v>
      </c>
    </row>
    <row r="23" spans="2:16" x14ac:dyDescent="0.3">
      <c r="B23" s="9" t="s">
        <v>8</v>
      </c>
      <c r="C23" s="10"/>
      <c r="D23" s="10"/>
      <c r="E23" s="10"/>
      <c r="F23" s="10">
        <f>667.59+950.42</f>
        <v>1618.01</v>
      </c>
      <c r="G23" s="10">
        <f>667.59+958.44</f>
        <v>1626.0300000000002</v>
      </c>
      <c r="H23" s="10">
        <f>667.59+950.41</f>
        <v>1618</v>
      </c>
      <c r="I23" s="10">
        <f>667.59+951.88</f>
        <v>1619.47</v>
      </c>
      <c r="J23" s="10">
        <f>667.59+951.88</f>
        <v>1619.47</v>
      </c>
      <c r="K23" s="10">
        <f>667.59+951.88</f>
        <v>1619.47</v>
      </c>
      <c r="L23" s="10">
        <f>685.71+1025.67</f>
        <v>1711.38</v>
      </c>
      <c r="M23" s="10">
        <f>685.71+994.85</f>
        <v>1680.56</v>
      </c>
      <c r="N23" s="10">
        <f>685.71+991.96</f>
        <v>1677.67</v>
      </c>
      <c r="O23" s="4"/>
      <c r="P23" s="43">
        <f>SUM(C23:N23)</f>
        <v>14790.060000000001</v>
      </c>
    </row>
    <row r="24" spans="2:16" x14ac:dyDescent="0.3">
      <c r="B24" s="55" t="s">
        <v>40</v>
      </c>
      <c r="C24" s="10"/>
      <c r="D24" s="10"/>
      <c r="E24" s="10"/>
      <c r="F24" s="10">
        <v>224.95</v>
      </c>
      <c r="G24" s="10">
        <v>439.15</v>
      </c>
      <c r="H24" s="10">
        <v>457</v>
      </c>
      <c r="I24" s="10">
        <v>510.55</v>
      </c>
      <c r="J24" s="10">
        <v>474.85</v>
      </c>
      <c r="K24" s="10">
        <v>474.85</v>
      </c>
      <c r="L24" s="10">
        <v>346.33</v>
      </c>
      <c r="M24" s="10">
        <v>303.49</v>
      </c>
      <c r="N24" s="10">
        <v>819.91</v>
      </c>
      <c r="O24" s="4"/>
      <c r="P24" s="43">
        <f>SUM(C24:N24)</f>
        <v>4051.08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4672.22</v>
      </c>
      <c r="G25" s="44">
        <f t="shared" si="2"/>
        <v>4894.4400000000005</v>
      </c>
      <c r="H25" s="44">
        <f t="shared" si="2"/>
        <v>4904.26</v>
      </c>
      <c r="I25" s="44">
        <f t="shared" si="2"/>
        <v>4959.2800000000007</v>
      </c>
      <c r="J25" s="44">
        <f t="shared" si="2"/>
        <v>4923.5800000000008</v>
      </c>
      <c r="K25" s="44">
        <f t="shared" si="2"/>
        <v>4923.5800000000008</v>
      </c>
      <c r="L25" s="44">
        <f t="shared" si="2"/>
        <v>4969.3500000000004</v>
      </c>
      <c r="M25" s="44">
        <f t="shared" si="2"/>
        <v>4895.6899999999996</v>
      </c>
      <c r="N25" s="44">
        <f t="shared" si="2"/>
        <v>5409.2199999999993</v>
      </c>
      <c r="O25" s="4"/>
      <c r="P25" s="60">
        <f>SUM(C25:N25)</f>
        <v>44551.62000000001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-949.46</v>
      </c>
      <c r="G27" s="47">
        <f t="shared" si="3"/>
        <v>274.55999999999949</v>
      </c>
      <c r="H27" s="47">
        <f t="shared" si="3"/>
        <v>540.73999999999978</v>
      </c>
      <c r="I27" s="47">
        <f t="shared" si="3"/>
        <v>1313.7199999999993</v>
      </c>
      <c r="J27" s="47">
        <f t="shared" si="3"/>
        <v>797.41999999999916</v>
      </c>
      <c r="K27" s="47">
        <f t="shared" si="3"/>
        <v>797.41999999999916</v>
      </c>
      <c r="L27" s="47">
        <f t="shared" si="3"/>
        <v>1303.6499999999996</v>
      </c>
      <c r="M27" s="47">
        <f t="shared" si="3"/>
        <v>273.3100000000004</v>
      </c>
      <c r="N27" s="47">
        <f t="shared" si="3"/>
        <v>311.78000000000065</v>
      </c>
      <c r="P27" s="59">
        <f>SUM(C27:O27)</f>
        <v>4663.1399999999976</v>
      </c>
    </row>
    <row r="29" spans="2:16" x14ac:dyDescent="0.3">
      <c r="B29" s="62" t="s">
        <v>37</v>
      </c>
      <c r="C29" s="54"/>
      <c r="D29" s="54"/>
      <c r="E29" s="54"/>
      <c r="F29" s="54">
        <v>350</v>
      </c>
      <c r="G29" s="54">
        <v>950</v>
      </c>
      <c r="H29" s="54">
        <v>1000</v>
      </c>
      <c r="I29" s="54">
        <v>1150</v>
      </c>
      <c r="J29" s="54">
        <v>1050</v>
      </c>
      <c r="K29" s="54">
        <v>1050</v>
      </c>
      <c r="L29" s="54">
        <v>690</v>
      </c>
      <c r="M29" s="54">
        <v>570</v>
      </c>
      <c r="N29" s="54">
        <v>630</v>
      </c>
      <c r="P29" s="61">
        <f>SUM(C29:N29)</f>
        <v>7440</v>
      </c>
    </row>
    <row r="30" spans="2:16" x14ac:dyDescent="0.3">
      <c r="B30" s="62" t="s">
        <v>38</v>
      </c>
      <c r="C30" s="54"/>
      <c r="D30" s="54"/>
      <c r="E30" s="54"/>
      <c r="F30" s="54">
        <v>224.95</v>
      </c>
      <c r="G30" s="54">
        <v>439.15</v>
      </c>
      <c r="H30" s="54">
        <v>457</v>
      </c>
      <c r="I30" s="54">
        <v>510.55</v>
      </c>
      <c r="J30" s="54">
        <v>474.85</v>
      </c>
      <c r="K30" s="54">
        <v>474.85</v>
      </c>
      <c r="L30" s="54">
        <v>346.33</v>
      </c>
      <c r="M30" s="54">
        <v>303.49</v>
      </c>
      <c r="N30" s="54">
        <v>819.91</v>
      </c>
      <c r="P30" s="61">
        <f>SUM(C30:N30)</f>
        <v>4051.08</v>
      </c>
    </row>
    <row r="32" spans="2:16" x14ac:dyDescent="0.3">
      <c r="N32" s="54" t="s">
        <v>42</v>
      </c>
      <c r="P32" s="61">
        <f>(P29*0.357) + 1395</f>
        <v>4051.08</v>
      </c>
    </row>
    <row r="33" spans="14:16" x14ac:dyDescent="0.3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topLeftCell="B1" workbookViewId="0">
      <selection activeCell="G25" sqref="G25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95</v>
      </c>
    </row>
    <row r="7" spans="2:16" x14ac:dyDescent="0.3">
      <c r="B7" s="9" t="s">
        <v>21</v>
      </c>
      <c r="C7" s="37">
        <v>22</v>
      </c>
      <c r="D7" s="37">
        <v>20</v>
      </c>
      <c r="E7" s="37">
        <v>9</v>
      </c>
      <c r="F7" s="37">
        <v>17</v>
      </c>
      <c r="G7" s="37">
        <v>18</v>
      </c>
      <c r="H7" s="37"/>
      <c r="I7" s="37"/>
      <c r="J7" s="37"/>
      <c r="K7" s="37"/>
      <c r="L7" s="37"/>
      <c r="M7" s="37"/>
      <c r="N7" s="37"/>
      <c r="O7" s="36"/>
      <c r="P7" s="57">
        <f>SUM(C7:N7)</f>
        <v>86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-10</v>
      </c>
      <c r="F8" s="63">
        <f t="shared" si="0"/>
        <v>-2</v>
      </c>
      <c r="G8" s="63">
        <f t="shared" si="0"/>
        <v>-1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9</v>
      </c>
      <c r="F11" s="11">
        <v>17</v>
      </c>
      <c r="G11" s="11">
        <v>18</v>
      </c>
      <c r="H11" s="11"/>
      <c r="I11" s="11"/>
      <c r="J11" s="11"/>
      <c r="K11" s="11"/>
      <c r="L11" s="11"/>
      <c r="M11" s="11"/>
      <c r="N11" s="11"/>
      <c r="P11" s="58">
        <f>SUM(C11:N11)</f>
        <v>86</v>
      </c>
    </row>
    <row r="12" spans="2:16" x14ac:dyDescent="0.3">
      <c r="B12" s="9" t="s">
        <v>16</v>
      </c>
      <c r="C12" s="12"/>
      <c r="D12" s="12"/>
      <c r="E12" s="12">
        <v>12</v>
      </c>
      <c r="F12" s="12">
        <v>4</v>
      </c>
      <c r="G12" s="12">
        <v>1</v>
      </c>
      <c r="H12" s="12"/>
      <c r="I12" s="12"/>
      <c r="J12" s="12"/>
      <c r="K12" s="12"/>
      <c r="L12" s="12"/>
      <c r="M12" s="12"/>
      <c r="N12" s="12"/>
      <c r="P12" s="58">
        <f>SUM(C12:N12)</f>
        <v>17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5997</v>
      </c>
      <c r="D17" s="10">
        <f>D11*Params!$C$5*(1-Params!$C$3)-Params!$C$4</f>
        <v>5445</v>
      </c>
      <c r="E17" s="10">
        <f>E11*Params!$C$5*(1-Params!$C$3)-Params!$C$4</f>
        <v>2409</v>
      </c>
      <c r="F17" s="10">
        <f>F11*Params!$C$5*(1-Params!$C$3)-Params!$C$4</f>
        <v>4617</v>
      </c>
      <c r="G17" s="10">
        <f>G11*Params!$C$5*(1-Params!$C$3)-Params!$C$4</f>
        <v>4893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23361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5997</v>
      </c>
      <c r="D19" s="28">
        <f t="shared" si="1"/>
        <v>5445</v>
      </c>
      <c r="E19" s="28">
        <f t="shared" si="1"/>
        <v>2409</v>
      </c>
      <c r="F19" s="28">
        <f t="shared" si="1"/>
        <v>4617</v>
      </c>
      <c r="G19" s="28">
        <f t="shared" si="1"/>
        <v>4893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23361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2910.77</v>
      </c>
      <c r="D22" s="10">
        <v>2910.77</v>
      </c>
      <c r="E22" s="10">
        <v>2910.77</v>
      </c>
      <c r="F22" s="10">
        <v>2910.77</v>
      </c>
      <c r="G22" s="10">
        <v>2910.77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14553.85</v>
      </c>
    </row>
    <row r="23" spans="2:16" x14ac:dyDescent="0.3">
      <c r="B23" s="9" t="s">
        <v>8</v>
      </c>
      <c r="C23" s="10">
        <f>691.14+1001.35</f>
        <v>1692.49</v>
      </c>
      <c r="D23" s="10">
        <f>691.14+1001.35</f>
        <v>1692.49</v>
      </c>
      <c r="E23" s="10">
        <f>691.14+1001.34</f>
        <v>1692.48</v>
      </c>
      <c r="F23" s="10">
        <f>691.14+1014.64</f>
        <v>1705.78</v>
      </c>
      <c r="G23" s="10">
        <f>691.14+1005.77</f>
        <v>1696.9099999999999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8480.15</v>
      </c>
    </row>
    <row r="24" spans="2:16" x14ac:dyDescent="0.3">
      <c r="B24" s="55" t="s">
        <v>40</v>
      </c>
      <c r="C24" s="10">
        <v>335.62</v>
      </c>
      <c r="D24" s="10">
        <v>314.2</v>
      </c>
      <c r="E24" s="10">
        <v>196.39</v>
      </c>
      <c r="F24" s="10">
        <v>282.07</v>
      </c>
      <c r="G24" s="10">
        <v>292.77999999999997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1421.06</v>
      </c>
    </row>
    <row r="25" spans="2:16" x14ac:dyDescent="0.3">
      <c r="B25" s="8" t="s">
        <v>3</v>
      </c>
      <c r="C25" s="44">
        <f t="shared" ref="C25:N25" si="2">SUM(C22:C24)</f>
        <v>4938.88</v>
      </c>
      <c r="D25" s="44">
        <f t="shared" si="2"/>
        <v>4917.46</v>
      </c>
      <c r="E25" s="44">
        <f t="shared" si="2"/>
        <v>4799.6400000000003</v>
      </c>
      <c r="F25" s="44">
        <f t="shared" si="2"/>
        <v>4898.62</v>
      </c>
      <c r="G25" s="44">
        <f t="shared" si="2"/>
        <v>4900.46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24455.059999999998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1058.1199999999999</v>
      </c>
      <c r="D27" s="47">
        <f t="shared" si="3"/>
        <v>527.54</v>
      </c>
      <c r="E27" s="47">
        <f t="shared" si="3"/>
        <v>-2390.6400000000003</v>
      </c>
      <c r="F27" s="47">
        <f t="shared" si="3"/>
        <v>-281.61999999999989</v>
      </c>
      <c r="G27" s="47">
        <f t="shared" si="3"/>
        <v>-7.4600000000000364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-1094.0600000000004</v>
      </c>
    </row>
    <row r="29" spans="2:16" x14ac:dyDescent="0.3">
      <c r="B29" s="62" t="s">
        <v>37</v>
      </c>
      <c r="C29" s="54">
        <v>660</v>
      </c>
      <c r="D29" s="54">
        <v>600</v>
      </c>
      <c r="E29" s="54">
        <v>270</v>
      </c>
      <c r="F29" s="54">
        <v>510</v>
      </c>
      <c r="G29" s="54">
        <v>540</v>
      </c>
      <c r="H29" s="54"/>
      <c r="I29" s="54"/>
      <c r="J29" s="54"/>
      <c r="K29" s="54"/>
      <c r="L29" s="54"/>
      <c r="M29" s="54"/>
      <c r="N29" s="54"/>
      <c r="P29" s="61">
        <f>SUM(C29:N29)</f>
        <v>2580</v>
      </c>
    </row>
    <row r="30" spans="2:16" x14ac:dyDescent="0.3">
      <c r="B30" s="62" t="s">
        <v>38</v>
      </c>
      <c r="C30" s="54">
        <v>335.62</v>
      </c>
      <c r="D30" s="54">
        <v>314.2</v>
      </c>
      <c r="E30" s="54">
        <v>196.39</v>
      </c>
      <c r="F30" s="54">
        <v>282.07</v>
      </c>
      <c r="G30" s="54">
        <v>292.77999999999997</v>
      </c>
      <c r="H30" s="54"/>
      <c r="I30" s="54"/>
      <c r="J30" s="54"/>
      <c r="K30" s="54"/>
      <c r="L30" s="54"/>
      <c r="M30" s="54"/>
      <c r="N30" s="54"/>
      <c r="P30" s="61">
        <f>SUM(C30:N30)</f>
        <v>1421.06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300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'2024'!P27+'2025'!P27</f>
        <v>3569.0799999999972</v>
      </c>
    </row>
    <row r="4" spans="2:3" ht="16.95" customHeight="1" x14ac:dyDescent="0.3">
      <c r="B4" s="38" t="s">
        <v>39</v>
      </c>
      <c r="C4" s="40">
        <f>'2024'!P12+'2025'!P12</f>
        <v>24.240000000000002</v>
      </c>
    </row>
    <row r="5" spans="2:3" x14ac:dyDescent="0.3">
      <c r="B5" s="38" t="s">
        <v>44</v>
      </c>
      <c r="C5" s="40">
        <f>(14*2.08)-C4</f>
        <v>4.879999999999999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2025-06-05T10:41:29Z</dcterms:modified>
</cp:coreProperties>
</file>