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Normal\"/>
    </mc:Choice>
  </mc:AlternateContent>
  <bookViews>
    <workbookView xWindow="0" yWindow="0" windowWidth="17960" windowHeight="3360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'2025'!$B$31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'2025'!$B$30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'2025'!$B$28</definedName>
    <definedName name="SORTIES" localSheetId="0">'2025'!$B$22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'2025'!$B$24</definedName>
    <definedName name="SORTIES_CHARGES_SOCIALES_PATRONALES">#REF!</definedName>
    <definedName name="SORTIES_FRAIS_KM" localSheetId="0">'2025'!$B$25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'2025'!$B$23</definedName>
    <definedName name="SORTIES_SALAIRE_NET">#REF!</definedName>
    <definedName name="TOTAL" localSheetId="0">'2025'!$P$3</definedName>
    <definedName name="TOTAL">#REF!</definedName>
    <definedName name="TOTAL_ENTREES" localSheetId="0">'2025'!$B$20</definedName>
    <definedName name="TOTAL_ENTREES">#REF!</definedName>
    <definedName name="TOTAL_SORTIES" localSheetId="0">'2025'!$B$26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F24" i="14"/>
  <c r="F17" i="14"/>
  <c r="C4" i="13" l="1"/>
  <c r="P31" i="14"/>
  <c r="P30" i="14"/>
  <c r="N26" i="14"/>
  <c r="M26" i="14"/>
  <c r="L26" i="14"/>
  <c r="K26" i="14"/>
  <c r="J26" i="14"/>
  <c r="I26" i="14"/>
  <c r="H26" i="14"/>
  <c r="G26" i="14"/>
  <c r="F26" i="14"/>
  <c r="E26" i="14"/>
  <c r="P25" i="14"/>
  <c r="E24" i="14"/>
  <c r="D24" i="14"/>
  <c r="D26" i="14" s="1"/>
  <c r="C24" i="14"/>
  <c r="P24" i="14" s="1"/>
  <c r="P23" i="14"/>
  <c r="N20" i="14"/>
  <c r="N28" i="14" s="1"/>
  <c r="M20" i="14"/>
  <c r="M28" i="14" s="1"/>
  <c r="L20" i="14"/>
  <c r="L28" i="14" s="1"/>
  <c r="K20" i="14"/>
  <c r="K28" i="14" s="1"/>
  <c r="J20" i="14"/>
  <c r="J28" i="14" s="1"/>
  <c r="I20" i="14"/>
  <c r="I28" i="14" s="1"/>
  <c r="H20" i="14"/>
  <c r="H28" i="14" s="1"/>
  <c r="G20" i="14"/>
  <c r="G28" i="14" s="1"/>
  <c r="F20" i="14"/>
  <c r="P18" i="14"/>
  <c r="E17" i="14"/>
  <c r="P17" i="14" s="1"/>
  <c r="D17" i="14"/>
  <c r="D20" i="14" s="1"/>
  <c r="D28" i="14" s="1"/>
  <c r="C17" i="14"/>
  <c r="C20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F28" i="14" l="1"/>
  <c r="P8" i="14"/>
  <c r="C28" i="14"/>
  <c r="E20" i="14"/>
  <c r="E28" i="14" s="1"/>
  <c r="C26" i="14"/>
  <c r="P26" i="14" s="1"/>
  <c r="P28" i="14" l="1"/>
  <c r="C3" i="13" s="1"/>
  <c r="P20" i="14"/>
</calcChain>
</file>

<file path=xl/comments1.xml><?xml version="1.0" encoding="utf-8"?>
<comments xmlns="http://schemas.openxmlformats.org/spreadsheetml/2006/main">
  <authors>
    <author>PC-HOUDA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- 8675 : solde de netpower Consulting</t>
        </r>
      </text>
    </comment>
  </commentList>
</comments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<sst xmlns="http://schemas.openxmlformats.org/spreadsheetml/2006/main" count="45" uniqueCount="44">
  <si>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</si>
  <si>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</si>
  <si>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</si>
  <si>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</si>
  <si>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</si>
  <si>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</si>
  <si>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</si>
  <si>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</si>
  <si>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</si>
  <si>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</si>
  <si>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</si>
  <si>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</si>
  <si>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</si>
  <si>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</si>
  <si>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</si>
  <si>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</si>
  <si>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</si>
  <si>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</si>
  <si>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</si>
  <si>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</si>
  <si>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</si>
  <si>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</si>
  <si>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</si>
  <si>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</si>
  <si>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</si>
  <si>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</si>
  <si>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</si>
  <si>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</si>
  <si>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</si>
  <si>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</si>
  <si>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</si>
  <si>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</si>
  <si>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</si>
  <si>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</si>
  <si>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</si>
  <si>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</si>
  <si>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</si>
  <si>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</si>
  <si>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</si>
  <si>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</si>
  <si>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</si>
  <si>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2025)</t>
  </si>
  <si>
    <t>Solde Congé</t>
  </si>
  <si>
    <t>Solde Netpower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</si>
</sst>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tabSelected="1" topLeftCell="B1" workbookViewId="0">
      <selection activeCell="F32" sqref="F32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76</v>
      </c>
    </row>
    <row r="7" spans="2:16" x14ac:dyDescent="0.35">
      <c r="B7" s="9" t="s">
        <v>21</v>
      </c>
      <c r="C7" s="37">
        <v>21.5</v>
      </c>
      <c r="D7" s="37">
        <v>20</v>
      </c>
      <c r="E7" s="37">
        <v>21</v>
      </c>
      <c r="F7" s="37">
        <v>21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83.5</v>
      </c>
    </row>
    <row r="8" spans="2:16" x14ac:dyDescent="0.35">
      <c r="B8" s="18" t="s">
        <v>22</v>
      </c>
      <c r="C8" s="63">
        <f t="shared" ref="C8:N8" si="0">C7-C6</f>
        <v>2.5</v>
      </c>
      <c r="D8" s="63">
        <f t="shared" si="0"/>
        <v>1</v>
      </c>
      <c r="E8" s="63">
        <f t="shared" si="0"/>
        <v>2</v>
      </c>
      <c r="F8" s="63">
        <f t="shared" si="0"/>
        <v>2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7.5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21.5</v>
      </c>
      <c r="D11" s="11">
        <v>20</v>
      </c>
      <c r="E11" s="11">
        <v>21</v>
      </c>
      <c r="F11" s="11">
        <v>21</v>
      </c>
      <c r="G11" s="11"/>
      <c r="H11" s="11"/>
      <c r="I11" s="11"/>
      <c r="J11" s="11"/>
      <c r="K11" s="11"/>
      <c r="L11" s="11"/>
      <c r="M11" s="11"/>
      <c r="N11" s="11"/>
      <c r="P11" s="58">
        <f>SUM(C11:N11)</f>
        <v>83.5</v>
      </c>
    </row>
    <row r="12" spans="2:16" x14ac:dyDescent="0.35">
      <c r="B12" s="9" t="s">
        <v>16</v>
      </c>
      <c r="C12" s="12">
        <v>0.5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0.5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>
        <f>C11*Params!$C$5*(1-Params!$C$3)-Params!$C$4</f>
        <v>12683.1</v>
      </c>
      <c r="D17" s="10">
        <f>D11*Params!$C$5*(1-Params!$C$3)-Params!$C$4</f>
        <v>11793</v>
      </c>
      <c r="E17" s="10">
        <f>E11*Params!$C$5*(1-Params!$C$3)-Params!$C$4</f>
        <v>12386.4</v>
      </c>
      <c r="F17" s="10">
        <f>F11*Params!$C$5*(1-Params!$C$3)-Params!$C$4</f>
        <v>12386.4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49248.9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55" t="s">
        <v>43</v>
      </c>
      <c r="C19" s="64">
        <v>-8675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5">
      <c r="B20" s="27" t="s">
        <v>2</v>
      </c>
      <c r="C20" s="28">
        <f>SUM(C17:C19)</f>
        <v>4008.1000000000004</v>
      </c>
      <c r="D20" s="28">
        <f t="shared" ref="D20:N20" si="1">SUM(D17:D18)</f>
        <v>11793</v>
      </c>
      <c r="E20" s="28">
        <f t="shared" si="1"/>
        <v>12386.4</v>
      </c>
      <c r="F20" s="28">
        <f t="shared" si="1"/>
        <v>12386.4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40573.9</v>
      </c>
    </row>
    <row r="21" spans="2:16" x14ac:dyDescent="0.3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5">
      <c r="B23" s="9" t="s">
        <v>7</v>
      </c>
      <c r="C23" s="10">
        <v>6677.47</v>
      </c>
      <c r="D23" s="10">
        <v>4566.66</v>
      </c>
      <c r="E23" s="10">
        <v>5166.8599999999997</v>
      </c>
      <c r="F23" s="10">
        <v>6676.38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23087.370000000003</v>
      </c>
    </row>
    <row r="24" spans="2:16" x14ac:dyDescent="0.35">
      <c r="B24" s="9" t="s">
        <v>8</v>
      </c>
      <c r="C24" s="10">
        <f>1379.89+2795.87</f>
        <v>4175.76</v>
      </c>
      <c r="D24" s="10">
        <f>961.15+1936.81</f>
        <v>2897.96</v>
      </c>
      <c r="E24" s="10">
        <f>1083.68+2182.74</f>
        <v>3266.42</v>
      </c>
      <c r="F24" s="10">
        <f>1380.98+2796.46</f>
        <v>4177.4400000000005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14517.58</v>
      </c>
    </row>
    <row r="25" spans="2:16" x14ac:dyDescent="0.35">
      <c r="B25" s="55" t="s">
        <v>40</v>
      </c>
      <c r="C25" s="10">
        <v>446.72</v>
      </c>
      <c r="D25" s="10">
        <v>415.2</v>
      </c>
      <c r="E25" s="10">
        <v>430.96</v>
      </c>
      <c r="F25" s="10">
        <v>430.96</v>
      </c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1723.8400000000001</v>
      </c>
    </row>
    <row r="26" spans="2:16" x14ac:dyDescent="0.35">
      <c r="B26" s="8" t="s">
        <v>3</v>
      </c>
      <c r="C26" s="44">
        <f t="shared" ref="C26:N26" si="2">SUM(C23:C25)</f>
        <v>11299.949999999999</v>
      </c>
      <c r="D26" s="44">
        <f t="shared" si="2"/>
        <v>7879.82</v>
      </c>
      <c r="E26" s="44">
        <f t="shared" si="2"/>
        <v>8864.239999999998</v>
      </c>
      <c r="F26" s="44">
        <f t="shared" si="2"/>
        <v>11284.779999999999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39328.789999999994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6" t="s">
        <v>36</v>
      </c>
      <c r="C28" s="47">
        <f t="shared" ref="C28:N28" si="3">C20-C26</f>
        <v>-7291.8499999999985</v>
      </c>
      <c r="D28" s="47">
        <f t="shared" si="3"/>
        <v>3913.1800000000003</v>
      </c>
      <c r="E28" s="47">
        <f t="shared" si="3"/>
        <v>3522.1600000000017</v>
      </c>
      <c r="F28" s="47">
        <f t="shared" si="3"/>
        <v>1101.6200000000008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1245.1100000000042</v>
      </c>
    </row>
    <row r="30" spans="2:16" x14ac:dyDescent="0.35">
      <c r="B30" s="62" t="s">
        <v>37</v>
      </c>
      <c r="C30" s="54">
        <v>880</v>
      </c>
      <c r="D30" s="54">
        <v>800</v>
      </c>
      <c r="E30" s="54">
        <v>840</v>
      </c>
      <c r="F30" s="54">
        <v>840</v>
      </c>
      <c r="G30" s="54"/>
      <c r="H30" s="54"/>
      <c r="I30" s="54"/>
      <c r="J30" s="54"/>
      <c r="K30" s="54"/>
      <c r="L30" s="54"/>
      <c r="M30" s="54"/>
      <c r="N30" s="54"/>
      <c r="P30" s="61">
        <f>SUM(C30:N30)</f>
        <v>3360</v>
      </c>
    </row>
    <row r="31" spans="2:16" x14ac:dyDescent="0.35">
      <c r="B31" s="62" t="s">
        <v>38</v>
      </c>
      <c r="C31" s="54">
        <v>446.72</v>
      </c>
      <c r="D31" s="54">
        <v>415.2</v>
      </c>
      <c r="E31" s="54">
        <v>430.96</v>
      </c>
      <c r="F31" s="54">
        <v>430.96</v>
      </c>
      <c r="G31" s="54"/>
      <c r="H31" s="54"/>
      <c r="I31" s="54"/>
      <c r="J31" s="54"/>
      <c r="K31" s="54"/>
      <c r="L31" s="54"/>
      <c r="M31" s="54"/>
      <c r="N31" s="54"/>
      <c r="P31" s="61">
        <f>SUM(C31:N31)</f>
        <v>1723.8400000000001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8" t="s">
        <v>23</v>
      </c>
      <c r="C2" s="69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41</v>
      </c>
      <c r="C5" s="33">
        <v>645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70" t="s">
        <v>33</v>
      </c>
      <c r="C2" s="70"/>
    </row>
    <row r="3" spans="2:3" ht="17" customHeight="1" x14ac:dyDescent="0.35">
      <c r="B3" s="38" t="s">
        <v>34</v>
      </c>
      <c r="C3" s="39">
        <f>'2025'!P28</f>
        <v>1245.1100000000042</v>
      </c>
    </row>
    <row r="4" spans="2:3" ht="17" customHeight="1" x14ac:dyDescent="0.35">
      <c r="B4" s="38" t="s">
        <v>39</v>
      </c>
      <c r="C4" s="40">
        <f>'2025'!P12</f>
        <v>0.5</v>
      </c>
    </row>
    <row r="5" spans="2:3" x14ac:dyDescent="0.35">
      <c r="B5" t="s">
        <v>42</v>
      </c>
      <c r="C5">
        <f>(2.08*4)-C4</f>
        <v>7.82</v>
      </c>
    </row>
  </sheetData>
  <mergeCells count="1">
    <mergeCell ref="B2:C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2025-05-05T23:32:56Z</dcterms:modified>
</cp:coreProperties>
</file>