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2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'2025'!$B$32</definedName>
    <definedName name="SORTIES" localSheetId="0">'2023'!$B$21</definedName>
    <definedName name="SORTIES" localSheetId="1">'2024'!$B$21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'2025'!$B$28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'2025'!$B$29</definedName>
    <definedName name="SORTIES_FRAIS_PEE_AMUNDI" localSheetId="0">'2023'!#REF!</definedName>
    <definedName name="SORTIES_FRAIS_PEE_AMUNDI" localSheetId="1">'2024'!#REF!</definedName>
    <definedName name="SORTIES_FRAIS_PEE_AMUNDI" localSheetId="2">'2025'!$B$27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'2025'!$B$25</definedName>
    <definedName name="SORTIES_INTERESSMENET_CSG_CRDS">'2025'!$B$26</definedName>
    <definedName name="SORTIES_SALAIRE_NET" localSheetId="0">'2023'!$B$22</definedName>
    <definedName name="SORTIES_SALAIRE_NET" localSheetId="1">'2024'!$B$22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'2025'!$B$21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'2025'!$B$30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8" i="16"/>
  <c r="F27" i="16"/>
  <c r="F26" i="16"/>
  <c r="F25" i="16"/>
  <c r="F19" i="16"/>
  <c r="E27" i="16" l="1"/>
  <c r="E26" i="16"/>
  <c r="P35" i="16"/>
  <c r="P34" i="16"/>
  <c r="N30" i="16"/>
  <c r="M30" i="16"/>
  <c r="L30" i="16"/>
  <c r="K30" i="16"/>
  <c r="J30" i="16"/>
  <c r="I30" i="16"/>
  <c r="H30" i="16"/>
  <c r="G30" i="16"/>
  <c r="F30" i="16"/>
  <c r="P29" i="16"/>
  <c r="E28" i="16"/>
  <c r="D28" i="16"/>
  <c r="C28" i="16"/>
  <c r="P28" i="16" s="1"/>
  <c r="D26" i="16"/>
  <c r="C26" i="16"/>
  <c r="E25" i="16"/>
  <c r="D25" i="16"/>
  <c r="C25" i="16"/>
  <c r="P24" i="16"/>
  <c r="N21" i="16"/>
  <c r="N32" i="16" s="1"/>
  <c r="M21" i="16"/>
  <c r="L21" i="16"/>
  <c r="K21" i="16"/>
  <c r="J21" i="16"/>
  <c r="I21" i="16"/>
  <c r="I32" i="16" s="1"/>
  <c r="H21" i="16"/>
  <c r="H32" i="16" s="1"/>
  <c r="G21" i="16"/>
  <c r="G32" i="16" s="1"/>
  <c r="F21" i="16"/>
  <c r="P20" i="16"/>
  <c r="E19" i="16"/>
  <c r="E21" i="16" s="1"/>
  <c r="D19" i="16"/>
  <c r="D21" i="16" s="1"/>
  <c r="C19" i="16"/>
  <c r="P16" i="16"/>
  <c r="P15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N25" i="15"/>
  <c r="M25" i="15"/>
  <c r="K25" i="15"/>
  <c r="I25" i="15"/>
  <c r="F25" i="15"/>
  <c r="E25" i="15"/>
  <c r="C25" i="15"/>
  <c r="P24" i="15"/>
  <c r="N23" i="15"/>
  <c r="M23" i="15"/>
  <c r="L23" i="15"/>
  <c r="L25" i="15" s="1"/>
  <c r="K23" i="15"/>
  <c r="J23" i="15"/>
  <c r="J25" i="15" s="1"/>
  <c r="I23" i="15"/>
  <c r="H23" i="15"/>
  <c r="H25" i="15" s="1"/>
  <c r="G23" i="15"/>
  <c r="G25" i="15" s="1"/>
  <c r="F23" i="15"/>
  <c r="E23" i="15"/>
  <c r="D23" i="15"/>
  <c r="P23" i="15" s="1"/>
  <c r="C23" i="15"/>
  <c r="P22" i="15"/>
  <c r="M19" i="15"/>
  <c r="M27" i="15" s="1"/>
  <c r="J19" i="15"/>
  <c r="J27" i="15" s="1"/>
  <c r="G19" i="15"/>
  <c r="G27" i="15" s="1"/>
  <c r="E19" i="15"/>
  <c r="E27" i="15" s="1"/>
  <c r="P18" i="15"/>
  <c r="N17" i="15"/>
  <c r="N19" i="15" s="1"/>
  <c r="N27" i="15" s="1"/>
  <c r="M17" i="15"/>
  <c r="L17" i="15"/>
  <c r="L19" i="15" s="1"/>
  <c r="K17" i="15"/>
  <c r="K19" i="15" s="1"/>
  <c r="K27" i="15" s="1"/>
  <c r="J17" i="15"/>
  <c r="I17" i="15"/>
  <c r="I19" i="15" s="1"/>
  <c r="I27" i="15" s="1"/>
  <c r="H17" i="15"/>
  <c r="H19" i="15" s="1"/>
  <c r="G17" i="15"/>
  <c r="F17" i="15"/>
  <c r="F19" i="15" s="1"/>
  <c r="F27" i="15" s="1"/>
  <c r="E17" i="15"/>
  <c r="D17" i="15"/>
  <c r="D1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0" i="14"/>
  <c r="P29" i="14"/>
  <c r="P32" i="14" s="1"/>
  <c r="P33" i="14" s="1"/>
  <c r="D27" i="14"/>
  <c r="N25" i="14"/>
  <c r="L25" i="14"/>
  <c r="L27" i="14" s="1"/>
  <c r="I25" i="14"/>
  <c r="H25" i="14"/>
  <c r="G25" i="14"/>
  <c r="F25" i="14"/>
  <c r="E25" i="14"/>
  <c r="D25" i="14"/>
  <c r="C25" i="14"/>
  <c r="P24" i="14"/>
  <c r="P23" i="14"/>
  <c r="N23" i="14"/>
  <c r="M23" i="14"/>
  <c r="M25" i="14" s="1"/>
  <c r="L23" i="14"/>
  <c r="K23" i="14"/>
  <c r="K25" i="14" s="1"/>
  <c r="J23" i="14"/>
  <c r="J25" i="14" s="1"/>
  <c r="I23" i="14"/>
  <c r="P22" i="14"/>
  <c r="L19" i="14"/>
  <c r="J19" i="14"/>
  <c r="J27" i="14" s="1"/>
  <c r="H19" i="14"/>
  <c r="H27" i="14" s="1"/>
  <c r="G19" i="14"/>
  <c r="G27" i="14" s="1"/>
  <c r="F19" i="14"/>
  <c r="F27" i="14" s="1"/>
  <c r="E19" i="14"/>
  <c r="E27" i="14" s="1"/>
  <c r="D19" i="14"/>
  <c r="C19" i="14"/>
  <c r="C27" i="14" s="1"/>
  <c r="P18" i="14"/>
  <c r="N17" i="14"/>
  <c r="N19" i="14" s="1"/>
  <c r="N27" i="14" s="1"/>
  <c r="M17" i="14"/>
  <c r="M19" i="14" s="1"/>
  <c r="L17" i="14"/>
  <c r="K17" i="14"/>
  <c r="K19" i="14" s="1"/>
  <c r="K27" i="14" s="1"/>
  <c r="J17" i="14"/>
  <c r="I17" i="14"/>
  <c r="I19" i="14" s="1"/>
  <c r="I2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F32" i="16" l="1"/>
  <c r="P8" i="16"/>
  <c r="P19" i="16"/>
  <c r="M32" i="16"/>
  <c r="J32" i="16"/>
  <c r="P25" i="16"/>
  <c r="K32" i="16"/>
  <c r="P26" i="16"/>
  <c r="L32" i="16"/>
  <c r="C21" i="16"/>
  <c r="P21" i="16" s="1"/>
  <c r="C27" i="16"/>
  <c r="C30" i="16" s="1"/>
  <c r="C32" i="16" s="1"/>
  <c r="L27" i="15"/>
  <c r="P27" i="14"/>
  <c r="P25" i="14"/>
  <c r="M27" i="14"/>
  <c r="H27" i="15"/>
  <c r="P19" i="14"/>
  <c r="C19" i="15"/>
  <c r="D27" i="16"/>
  <c r="P17" i="14"/>
  <c r="E30" i="16"/>
  <c r="E32" i="16" s="1"/>
  <c r="D25" i="15"/>
  <c r="P25" i="15" s="1"/>
  <c r="P19" i="15" l="1"/>
  <c r="C27" i="15"/>
  <c r="P27" i="15" s="1"/>
  <c r="P27" i="16"/>
  <c r="D30" i="16"/>
  <c r="D27" i="15"/>
  <c r="D32" i="16" l="1"/>
  <c r="P32" i="16" s="1"/>
  <c r="C3" i="13" s="1"/>
  <c r="P30" i="16"/>
</calcChain>
</file>

<file path=xl/sharedStrings.xml><?xml version="1.0" encoding="utf-8"?>
<sst xmlns="http://schemas.openxmlformats.org/spreadsheetml/2006/main" count="127" uniqueCount="52">
  <si>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</si>
  <si>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</si>
  <si>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</si>
  <si>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</si>
  <si>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</si>
  <si>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</si>
  <si>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</si>
  <si>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</si>
  <si>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</si>
  <si>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</si>
  <si>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</si>
  <si>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</si>
  <si>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</si>
  <si>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</si>
  <si>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</si>
  <si>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</si>
  <si>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</si>
  <si>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</si>
  <si>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</si>
  <si>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</si>
  <si>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</si>
  <si>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</si>
  <si>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</si>
  <si>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</si>
  <si>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</si>
  <si>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</si>
  <si>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</si>
  <si>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</si>
  <si>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</si>
  <si>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</si>
  <si>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</si>
  <si>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</si>
  <si>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</si>
  <si>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</si>
  <si>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</si>
  <si>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</si>
  <si>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</si>
  <si>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</si>
  <si>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</si>
  <si>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</si>
  <si>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</si>
  <si>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</si>
  <si>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</si>
  <si>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</si>
  <si>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</si>
  <si>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</si>
  <si>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</si>
  <si>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</si>
  <si>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</si>
  <si>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</si>
  <si>
    <t>Exceptionnel</t>
  </si>
  <si>
    <t>Paternité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</si>
</sst>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B2" workbookViewId="0">
      <selection activeCell="I3" sqref="I3:N3"/>
    </sheetView>
  </sheetViews>
  <sheetFormatPr baseColWidth="10" defaultRowHeight="14.5" x14ac:dyDescent="0.35"/>
  <cols>
    <col min="1" max="1" width="3" customWidth="1"/>
    <col min="2" max="2" width="28" customWidth="1"/>
    <col min="14" max="14" width="20.36328125" bestFit="1" customWidth="1"/>
    <col min="15" max="15" width="4" customWidth="1"/>
    <col min="16" max="16" width="11" style="48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5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5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5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5">
      <c r="N32" s="54" t="s">
        <v>42</v>
      </c>
      <c r="P32" s="61">
        <f>P29*0.665</f>
        <v>1963.0800000000002</v>
      </c>
    </row>
    <row r="33" spans="14:16" x14ac:dyDescent="0.35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4" workbookViewId="0">
      <selection activeCell="M27" sqref="M27:N27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8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5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5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5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5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5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5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5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5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5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5">
      <c r="N32" s="54" t="s">
        <v>42</v>
      </c>
      <c r="P32" s="54">
        <f>(P29*0.374)+1457</f>
        <v>4610.5680000000002</v>
      </c>
    </row>
    <row r="33" spans="14:16" x14ac:dyDescent="0.35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topLeftCell="A25" workbookViewId="0">
      <selection activeCell="F16" sqref="F16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80</v>
      </c>
    </row>
    <row r="7" spans="2:16" x14ac:dyDescent="0.35">
      <c r="B7" s="9" t="s">
        <v>21</v>
      </c>
      <c r="C7" s="37">
        <v>22</v>
      </c>
      <c r="D7" s="37">
        <v>20</v>
      </c>
      <c r="E7" s="37">
        <v>16</v>
      </c>
      <c r="F7" s="37">
        <v>21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79</v>
      </c>
    </row>
    <row r="8" spans="2:16" x14ac:dyDescent="0.35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20</v>
      </c>
      <c r="E11" s="11">
        <v>16</v>
      </c>
      <c r="F11" s="11">
        <v>21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79</v>
      </c>
    </row>
    <row r="12" spans="2:16" x14ac:dyDescent="0.35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5">
      <c r="B13" s="9" t="s">
        <v>50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/>
    </row>
    <row r="14" spans="2:16" x14ac:dyDescent="0.35">
      <c r="B14" s="9" t="s">
        <v>51</v>
      </c>
      <c r="C14" s="12"/>
      <c r="D14" s="12"/>
      <c r="E14" s="12">
        <v>4</v>
      </c>
      <c r="F14" s="12"/>
      <c r="G14" s="12"/>
      <c r="H14" s="12"/>
      <c r="I14" s="12"/>
      <c r="J14" s="12"/>
      <c r="K14" s="12"/>
      <c r="L14" s="12"/>
      <c r="M14" s="12"/>
      <c r="N14" s="12"/>
      <c r="P14" s="58"/>
    </row>
    <row r="15" spans="2:16" x14ac:dyDescent="0.35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>SUM(C15:N15)</f>
        <v>0</v>
      </c>
    </row>
    <row r="16" spans="2:16" x14ac:dyDescent="0.3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>SUM(C16:N16)</f>
        <v>0</v>
      </c>
    </row>
    <row r="17" spans="2:16" x14ac:dyDescent="0.3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5">
      <c r="B19" s="9" t="s">
        <v>6</v>
      </c>
      <c r="C19" s="10">
        <f>C11*Params!$C$7*(1-Params!$C$3)-Params!$C$4</f>
        <v>12069</v>
      </c>
      <c r="D19" s="10">
        <f>D11*Params!$C$7*(1-Params!$C$3)-Params!$C$4</f>
        <v>10965</v>
      </c>
      <c r="E19" s="10">
        <f>E11*Params!$C$7*(1-Params!$C$3)-Params!$C$4</f>
        <v>8757</v>
      </c>
      <c r="F19" s="10">
        <f>F11*Params!$C$7*(1-Params!$C$3)-Params!$C$4</f>
        <v>11517</v>
      </c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43308</v>
      </c>
    </row>
    <row r="20" spans="2:16" x14ac:dyDescent="0.3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5">
      <c r="B21" s="27" t="s">
        <v>2</v>
      </c>
      <c r="C21" s="28">
        <f t="shared" ref="C21:N21" si="1">SUM(C19:C20)</f>
        <v>12069</v>
      </c>
      <c r="D21" s="28">
        <f t="shared" si="1"/>
        <v>10965</v>
      </c>
      <c r="E21" s="28">
        <f t="shared" si="1"/>
        <v>8757</v>
      </c>
      <c r="F21" s="28">
        <f t="shared" si="1"/>
        <v>11517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5"/>
      <c r="P21" s="42">
        <f>SUM(C21:O21)</f>
        <v>43308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5">
      <c r="B24" s="9" t="s">
        <v>7</v>
      </c>
      <c r="C24" s="10">
        <v>5213.87</v>
      </c>
      <c r="D24" s="10">
        <v>5213.87</v>
      </c>
      <c r="E24" s="10">
        <v>4742.91</v>
      </c>
      <c r="F24" s="10">
        <v>5213.87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30" si="2">SUM(C24:N24)</f>
        <v>20384.52</v>
      </c>
    </row>
    <row r="25" spans="2:16" x14ac:dyDescent="0.35">
      <c r="B25" s="9" t="s">
        <v>45</v>
      </c>
      <c r="C25" s="65">
        <f>(6462.87/5)*(1-9.7%)</f>
        <v>1167.1943220000001</v>
      </c>
      <c r="D25" s="65">
        <f>(6462.87/5)*(1-9.7%)</f>
        <v>1167.1943220000001</v>
      </c>
      <c r="E25" s="65">
        <f>(5885/5)*(1-9.7%)</f>
        <v>1062.8310000000001</v>
      </c>
      <c r="F25" s="65">
        <f>(6462.87/5)*(1-9.7%)</f>
        <v>1167.1943220000001</v>
      </c>
      <c r="G25" s="65"/>
      <c r="H25" s="65"/>
      <c r="I25" s="65"/>
      <c r="J25" s="65"/>
      <c r="K25" s="65"/>
      <c r="L25" s="65"/>
      <c r="M25" s="65"/>
      <c r="N25" s="65"/>
      <c r="O25" s="4"/>
      <c r="P25" s="43">
        <f t="shared" si="2"/>
        <v>4564.4139660000001</v>
      </c>
    </row>
    <row r="26" spans="2:16" x14ac:dyDescent="0.35">
      <c r="B26" s="66" t="s">
        <v>46</v>
      </c>
      <c r="C26" s="67">
        <f>(6462.87/5)*9.7%</f>
        <v>125.379678</v>
      </c>
      <c r="D26" s="67">
        <f>(6462.87/5)*9.7%</f>
        <v>125.379678</v>
      </c>
      <c r="E26" s="67">
        <f>(5885/5)*9.7%</f>
        <v>114.16899999999998</v>
      </c>
      <c r="F26" s="67">
        <f>(6462.87/5)*9.7%</f>
        <v>125.379678</v>
      </c>
      <c r="G26" s="67"/>
      <c r="H26" s="67"/>
      <c r="I26" s="67"/>
      <c r="J26" s="67"/>
      <c r="K26" s="67"/>
      <c r="L26" s="67"/>
      <c r="M26" s="67"/>
      <c r="N26" s="67"/>
      <c r="O26" s="4"/>
      <c r="P26" s="43">
        <f t="shared" si="2"/>
        <v>490.30803400000002</v>
      </c>
    </row>
    <row r="27" spans="2:16" x14ac:dyDescent="0.35">
      <c r="B27" s="66" t="s">
        <v>47</v>
      </c>
      <c r="C27" s="67">
        <f>C25*0.02</f>
        <v>23.343886440000002</v>
      </c>
      <c r="D27" s="67">
        <f>D25*0.02</f>
        <v>23.343886440000002</v>
      </c>
      <c r="E27" s="67">
        <f>E25*0.02</f>
        <v>21.256620000000002</v>
      </c>
      <c r="F27" s="67">
        <f>F25*0.02</f>
        <v>23.343886440000002</v>
      </c>
      <c r="G27" s="67"/>
      <c r="H27" s="67"/>
      <c r="I27" s="67"/>
      <c r="J27" s="67"/>
      <c r="K27" s="67"/>
      <c r="L27" s="67"/>
      <c r="M27" s="67"/>
      <c r="N27" s="67"/>
      <c r="O27" s="4"/>
      <c r="P27" s="43">
        <f t="shared" si="2"/>
        <v>91.288279320000015</v>
      </c>
    </row>
    <row r="28" spans="2:16" x14ac:dyDescent="0.35">
      <c r="B28" s="9" t="s">
        <v>8</v>
      </c>
      <c r="C28" s="10">
        <f>1249+2719.31</f>
        <v>3968.31</v>
      </c>
      <c r="D28" s="10">
        <f>1249+2718.02</f>
        <v>3967.02</v>
      </c>
      <c r="E28" s="10">
        <f>1142.09+2481.13</f>
        <v>3623.2200000000003</v>
      </c>
      <c r="F28" s="10">
        <f>1249+2708.68</f>
        <v>3957.68</v>
      </c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2"/>
        <v>15516.23</v>
      </c>
    </row>
    <row r="29" spans="2:16" x14ac:dyDescent="0.35">
      <c r="B29" s="55" t="s">
        <v>40</v>
      </c>
      <c r="C29" s="10">
        <v>379.75200000000001</v>
      </c>
      <c r="D29" s="10">
        <v>354.32</v>
      </c>
      <c r="E29" s="10">
        <v>303.45600000000002</v>
      </c>
      <c r="F29" s="10">
        <v>367.04</v>
      </c>
      <c r="G29" s="10"/>
      <c r="H29" s="10"/>
      <c r="I29" s="10"/>
      <c r="J29" s="10"/>
      <c r="K29" s="10"/>
      <c r="L29" s="10"/>
      <c r="M29" s="10"/>
      <c r="N29" s="10"/>
      <c r="O29" s="4"/>
      <c r="P29" s="43">
        <f t="shared" si="2"/>
        <v>1404.568</v>
      </c>
    </row>
    <row r="30" spans="2:16" x14ac:dyDescent="0.35">
      <c r="B30" s="8" t="s">
        <v>3</v>
      </c>
      <c r="C30" s="44">
        <f t="shared" ref="C30:N30" si="3">SUM(C24:C29)</f>
        <v>10877.849886440001</v>
      </c>
      <c r="D30" s="44">
        <f t="shared" si="3"/>
        <v>10851.127886439999</v>
      </c>
      <c r="E30" s="44">
        <f t="shared" si="3"/>
        <v>9867.8426200000013</v>
      </c>
      <c r="F30" s="44">
        <f t="shared" si="3"/>
        <v>10854.50788644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"/>
      <c r="P30" s="60">
        <f t="shared" si="2"/>
        <v>42451.328279319998</v>
      </c>
    </row>
    <row r="31" spans="2:16" x14ac:dyDescent="0.3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5">
      <c r="B32" s="46" t="s">
        <v>36</v>
      </c>
      <c r="C32" s="47">
        <f t="shared" ref="C32:N32" si="4">C21-C30</f>
        <v>1191.1501135599992</v>
      </c>
      <c r="D32" s="47">
        <f t="shared" si="4"/>
        <v>113.8721135600008</v>
      </c>
      <c r="E32" s="47">
        <f t="shared" si="4"/>
        <v>-1110.8426200000013</v>
      </c>
      <c r="F32" s="47">
        <f t="shared" si="4"/>
        <v>662.49211355999978</v>
      </c>
      <c r="G32" s="47">
        <f t="shared" si="4"/>
        <v>0</v>
      </c>
      <c r="H32" s="47">
        <f t="shared" si="4"/>
        <v>0</v>
      </c>
      <c r="I32" s="47">
        <f t="shared" si="4"/>
        <v>0</v>
      </c>
      <c r="J32" s="47">
        <f t="shared" si="4"/>
        <v>0</v>
      </c>
      <c r="K32" s="47">
        <f t="shared" si="4"/>
        <v>0</v>
      </c>
      <c r="L32" s="47">
        <f t="shared" si="4"/>
        <v>0</v>
      </c>
      <c r="M32" s="47">
        <f t="shared" si="4"/>
        <v>0</v>
      </c>
      <c r="N32" s="47">
        <f t="shared" si="4"/>
        <v>0</v>
      </c>
      <c r="P32" s="59">
        <f>SUM(C32:O32)</f>
        <v>856.67172067999854</v>
      </c>
    </row>
    <row r="34" spans="2:16" x14ac:dyDescent="0.35">
      <c r="B34" s="62" t="s">
        <v>37</v>
      </c>
      <c r="C34" s="54">
        <v>748</v>
      </c>
      <c r="D34" s="54">
        <v>680</v>
      </c>
      <c r="E34" s="54">
        <v>544</v>
      </c>
      <c r="F34" s="54">
        <v>714</v>
      </c>
      <c r="G34" s="54"/>
      <c r="H34" s="54"/>
      <c r="I34" s="54"/>
      <c r="J34" s="54"/>
      <c r="K34" s="54"/>
      <c r="L34" s="54"/>
      <c r="M34" s="54"/>
      <c r="N34" s="54"/>
      <c r="P34" s="61">
        <f>SUM(C34:N34)</f>
        <v>2686</v>
      </c>
    </row>
    <row r="35" spans="2:16" x14ac:dyDescent="0.35">
      <c r="B35" s="62" t="s">
        <v>38</v>
      </c>
      <c r="C35" s="54">
        <v>379.75200000000001</v>
      </c>
      <c r="D35" s="54">
        <v>354.32</v>
      </c>
      <c r="E35" s="54">
        <v>303.45600000000002</v>
      </c>
      <c r="F35" s="54">
        <v>367.04</v>
      </c>
      <c r="G35" s="54"/>
      <c r="H35" s="54"/>
      <c r="I35" s="54"/>
      <c r="J35" s="54"/>
      <c r="K35" s="54"/>
      <c r="L35" s="54"/>
      <c r="M35" s="54"/>
      <c r="N35" s="54"/>
      <c r="P35" s="61">
        <f>SUM(C35:N35)</f>
        <v>1404.568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8" sqref="C8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71" t="s">
        <v>23</v>
      </c>
      <c r="C2" s="72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520</v>
      </c>
    </row>
    <row r="6" spans="2:3" ht="29.25" customHeight="1" x14ac:dyDescent="0.35">
      <c r="B6" s="64" t="s">
        <v>44</v>
      </c>
      <c r="C6" s="33">
        <v>570</v>
      </c>
    </row>
    <row r="7" spans="2:3" x14ac:dyDescent="0.35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3" t="s">
        <v>33</v>
      </c>
      <c r="C2" s="73"/>
    </row>
    <row r="3" spans="2:3" ht="17" customHeight="1" x14ac:dyDescent="0.35">
      <c r="B3" s="38" t="s">
        <v>34</v>
      </c>
      <c r="C3" s="39">
        <f>'2023'!P27+'2024'!P27+'2025'!P32</f>
        <v>12195.535720680002</v>
      </c>
    </row>
    <row r="4" spans="2:3" ht="17" customHeight="1" x14ac:dyDescent="0.35">
      <c r="B4" s="38" t="s">
        <v>39</v>
      </c>
      <c r="C4" s="40">
        <f>'2023'!P12+'2024'!P12+'2025'!P12</f>
        <v>7</v>
      </c>
    </row>
    <row r="5" spans="2:3" x14ac:dyDescent="0.35">
      <c r="B5" t="s">
        <v>48</v>
      </c>
      <c r="C5">
        <f>(6*2.08)+(16*1)-C4</f>
        <v>21.48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2025-05-05T23:24:34Z</dcterms:modified>
</cp:coreProperties>
</file>