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6"/>
  <c r="F17" i="16"/>
  <c r="N29" i="16" l="1"/>
  <c r="P27" i="16"/>
  <c r="N25" i="16"/>
  <c r="M25" i="16"/>
  <c r="L25" i="16"/>
  <c r="K25" i="16"/>
  <c r="K29" i="16" s="1"/>
  <c r="J25" i="16"/>
  <c r="I25" i="16"/>
  <c r="H25" i="16"/>
  <c r="G25" i="16"/>
  <c r="F25" i="16"/>
  <c r="D25" i="16"/>
  <c r="C25" i="16"/>
  <c r="P24" i="16"/>
  <c r="P23" i="16"/>
  <c r="E23" i="16"/>
  <c r="E25" i="16" s="1"/>
  <c r="E29" i="16" s="1"/>
  <c r="D23" i="16"/>
  <c r="C23" i="16"/>
  <c r="P22" i="16"/>
  <c r="N19" i="16"/>
  <c r="M19" i="16"/>
  <c r="M29" i="16" s="1"/>
  <c r="L19" i="16"/>
  <c r="L29" i="16" s="1"/>
  <c r="K19" i="16"/>
  <c r="J19" i="16"/>
  <c r="J29" i="16" s="1"/>
  <c r="I19" i="16"/>
  <c r="I29" i="16" s="1"/>
  <c r="H19" i="16"/>
  <c r="H29" i="16" s="1"/>
  <c r="G19" i="16"/>
  <c r="G29" i="16" s="1"/>
  <c r="F19" i="16"/>
  <c r="E19" i="16"/>
  <c r="D19" i="16"/>
  <c r="D29" i="16" s="1"/>
  <c r="P18" i="16"/>
  <c r="E17" i="16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H28" i="15"/>
  <c r="G28" i="15"/>
  <c r="F28" i="15"/>
  <c r="E28" i="15"/>
  <c r="D28" i="15"/>
  <c r="C28" i="15"/>
  <c r="P27" i="15"/>
  <c r="P26" i="15"/>
  <c r="N26" i="15"/>
  <c r="M26" i="15"/>
  <c r="L26" i="15"/>
  <c r="K26" i="15"/>
  <c r="J26" i="15"/>
  <c r="I26" i="15"/>
  <c r="N24" i="15"/>
  <c r="M24" i="15"/>
  <c r="L24" i="15"/>
  <c r="K24" i="15"/>
  <c r="J24" i="15"/>
  <c r="I24" i="15"/>
  <c r="P24" i="15" s="1"/>
  <c r="N23" i="15"/>
  <c r="M23" i="15"/>
  <c r="L23" i="15"/>
  <c r="K23" i="15"/>
  <c r="K25" i="15" s="1"/>
  <c r="J23" i="15"/>
  <c r="J25" i="15" s="1"/>
  <c r="I23" i="15"/>
  <c r="I25" i="15" s="1"/>
  <c r="P22" i="15"/>
  <c r="M19" i="15"/>
  <c r="L19" i="15"/>
  <c r="K19" i="15"/>
  <c r="H19" i="15"/>
  <c r="H32" i="15" s="1"/>
  <c r="G19" i="15"/>
  <c r="G32" i="15" s="1"/>
  <c r="F19" i="15"/>
  <c r="F32" i="15" s="1"/>
  <c r="E19" i="15"/>
  <c r="E32" i="15" s="1"/>
  <c r="D19" i="15"/>
  <c r="D32" i="15" s="1"/>
  <c r="C19" i="15"/>
  <c r="P18" i="15"/>
  <c r="N17" i="15"/>
  <c r="N19" i="15" s="1"/>
  <c r="M17" i="15"/>
  <c r="L17" i="15"/>
  <c r="K17" i="15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F29" i="16"/>
  <c r="P25" i="16"/>
  <c r="K32" i="15"/>
  <c r="M28" i="15"/>
  <c r="M32" i="15" s="1"/>
  <c r="P25" i="15"/>
  <c r="P19" i="16"/>
  <c r="C29" i="16"/>
  <c r="P19" i="15"/>
  <c r="L25" i="15"/>
  <c r="L28" i="15" s="1"/>
  <c r="L32" i="15" s="1"/>
  <c r="M25" i="15"/>
  <c r="N25" i="15"/>
  <c r="N28" i="15" s="1"/>
  <c r="N32" i="15" s="1"/>
  <c r="I28" i="15"/>
  <c r="I32" i="15" s="1"/>
  <c r="C32" i="15"/>
  <c r="K28" i="15"/>
  <c r="J28" i="15"/>
  <c r="J32" i="15" s="1"/>
  <c r="P23" i="15"/>
  <c r="P17" i="16"/>
  <c r="P17" i="15"/>
  <c r="P29" i="16" l="1"/>
  <c r="P28" i="15"/>
  <c r="P32" i="15"/>
  <c r="C3" i="13" l="1"/>
</calcChain>
</file>

<file path=xl/comments1.xml><?xml version="1.0" encoding="utf-8"?>
<comments xmlns="http://schemas.openxmlformats.org/spreadsheetml/2006/main">
  <authors>
    <author>PC-HOUDA</author>
  </authors>
  <commentList>
    <comment ref="J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<sst xmlns="http://schemas.openxmlformats.org/spreadsheetml/2006/main" count="81" uniqueCount="45">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</sst>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2"/>
  <sheetViews>
    <sheetView topLeftCell="A2" workbookViewId="0">
      <selection activeCell="I3" sqref="I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35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35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35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35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35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35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3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5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35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workbookViewId="0">
      <selection activeCell="F24" sqref="F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20</v>
      </c>
      <c r="D7" s="33">
        <v>19</v>
      </c>
      <c r="E7" s="33">
        <v>18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78</v>
      </c>
    </row>
    <row r="8" spans="2:16" x14ac:dyDescent="0.35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-1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20</v>
      </c>
      <c r="D11" s="10">
        <v>19</v>
      </c>
      <c r="E11" s="10">
        <v>17.5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77.5</v>
      </c>
    </row>
    <row r="12" spans="2:16" x14ac:dyDescent="0.35">
      <c r="B12" s="8" t="s">
        <v>15</v>
      </c>
      <c r="C12" s="11">
        <v>2</v>
      </c>
      <c r="D12" s="11">
        <v>1</v>
      </c>
      <c r="E12" s="11">
        <v>3.5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6.5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9309</v>
      </c>
      <c r="D17" s="9">
        <f>D11*Params!$C$5*(1-Params!$C$3)-Params!$C$4</f>
        <v>8839.8000000000011</v>
      </c>
      <c r="E17" s="9">
        <f>E11*Params!$C$5*(1-Params!$C$3)-Params!$C$4</f>
        <v>8136</v>
      </c>
      <c r="F17" s="9">
        <f>F11*Params!$C$5*(1-Params!$C$3)-Params!$C$4</f>
        <v>9778.2000000000007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36063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9309</v>
      </c>
      <c r="D19" s="25">
        <f t="shared" si="1"/>
        <v>8839.8000000000011</v>
      </c>
      <c r="E19" s="25">
        <f t="shared" si="1"/>
        <v>8136</v>
      </c>
      <c r="F19" s="25">
        <f t="shared" si="1"/>
        <v>9778.2000000000007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36063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5488.12</v>
      </c>
      <c r="D22" s="9">
        <v>5738.12</v>
      </c>
      <c r="E22" s="9">
        <v>5738.12</v>
      </c>
      <c r="F22" s="9">
        <v>5638.12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22602.48</v>
      </c>
    </row>
    <row r="23" spans="2:16" x14ac:dyDescent="0.35">
      <c r="B23" s="8" t="s">
        <v>8</v>
      </c>
      <c r="C23" s="9">
        <f>1139.27+ 2285.41</f>
        <v>3424.68</v>
      </c>
      <c r="D23" s="9">
        <f>1139.27+ 2284.09</f>
        <v>3423.36</v>
      </c>
      <c r="E23" s="9">
        <f>1139.27+2281.48</f>
        <v>3420.75</v>
      </c>
      <c r="F23" s="9">
        <f>1139.27+2288.05</f>
        <v>3427.32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13696.11</v>
      </c>
    </row>
    <row r="24" spans="2:16" x14ac:dyDescent="0.35">
      <c r="B24" s="8" t="s">
        <v>42</v>
      </c>
      <c r="C24" s="9"/>
      <c r="D24" s="9"/>
      <c r="E24" s="9"/>
      <c r="F24" s="9">
        <v>100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100</v>
      </c>
    </row>
    <row r="25" spans="2:16" x14ac:dyDescent="0.35">
      <c r="B25" s="7" t="s">
        <v>3</v>
      </c>
      <c r="C25" s="40">
        <f t="shared" ref="C25:N25" si="2">SUM(C22:C24)</f>
        <v>8912.7999999999993</v>
      </c>
      <c r="D25" s="40">
        <f t="shared" si="2"/>
        <v>9161.48</v>
      </c>
      <c r="E25" s="40">
        <f t="shared" si="2"/>
        <v>9158.869999999999</v>
      </c>
      <c r="F25" s="40">
        <f t="shared" si="2"/>
        <v>9165.44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36398.589999999997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65" t="s">
        <v>43</v>
      </c>
      <c r="C27" s="66">
        <v>250</v>
      </c>
      <c r="D27" s="66"/>
      <c r="E27" s="66"/>
      <c r="F27" s="66">
        <v>100</v>
      </c>
      <c r="G27" s="66"/>
      <c r="H27" s="66"/>
      <c r="I27" s="66"/>
      <c r="J27" s="66"/>
      <c r="K27" s="66"/>
      <c r="L27" s="66"/>
      <c r="M27" s="66"/>
      <c r="N27" s="67"/>
      <c r="P27" s="68">
        <f>SUM(C27:N27)</f>
        <v>350</v>
      </c>
    </row>
    <row r="29" spans="2:16" x14ac:dyDescent="0.35">
      <c r="B29" s="43" t="s">
        <v>25</v>
      </c>
      <c r="C29" s="44">
        <f t="shared" ref="C29:N29" si="3">C19-C25</f>
        <v>396.20000000000073</v>
      </c>
      <c r="D29" s="44">
        <f t="shared" si="3"/>
        <v>-321.67999999999847</v>
      </c>
      <c r="E29" s="44">
        <f t="shared" si="3"/>
        <v>-1022.869999999999</v>
      </c>
      <c r="F29" s="44">
        <f t="shared" si="3"/>
        <v>612.76000000000022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-335.58999999999651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5" sqref="C1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1" t="s">
        <v>22</v>
      </c>
      <c r="C2" s="72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3" t="s">
        <v>23</v>
      </c>
      <c r="C2" s="73"/>
    </row>
    <row r="3" spans="2:3" ht="17" customHeight="1" x14ac:dyDescent="0.35">
      <c r="B3" s="34" t="s">
        <v>24</v>
      </c>
      <c r="C3" s="35">
        <f>'2024'!P32+'2025'!P29</f>
        <v>1064.5262543200115</v>
      </c>
    </row>
    <row r="4" spans="2:3" ht="17" customHeight="1" x14ac:dyDescent="0.35">
      <c r="B4" s="34" t="s">
        <v>26</v>
      </c>
      <c r="C4" s="36">
        <f>SUM('2024'!P12)+'2025'!P12</f>
        <v>17</v>
      </c>
    </row>
    <row r="5" spans="2:3" x14ac:dyDescent="0.35">
      <c r="B5" t="s">
        <v>44</v>
      </c>
      <c r="C5">
        <f>(10*2.08)-C4</f>
        <v>3.8000000000000007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2025-05-05T22:54:57Z</dcterms:modified>
</cp:coreProperties>
</file>