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16110" windowHeight="14290" activeTab="1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'2025'!$B$34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'2025'!$B$33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'2025'!$B$31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'2025'!$B$27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3" i="15"/>
  <c r="F17" i="15"/>
  <c r="P29" i="15" l="1"/>
  <c r="D27" i="15" l="1"/>
  <c r="E27" i="15"/>
  <c r="F27" i="15"/>
  <c r="G27" i="15"/>
  <c r="H27" i="15"/>
  <c r="I27" i="15"/>
  <c r="J27" i="15"/>
  <c r="K27" i="15"/>
  <c r="L27" i="15"/>
  <c r="M27" i="15"/>
  <c r="N27" i="15"/>
  <c r="C27" i="15"/>
  <c r="E23" i="15" l="1"/>
  <c r="D23" i="15"/>
  <c r="E17" i="15"/>
  <c r="J26" i="14"/>
  <c r="I26" i="14"/>
  <c r="H26" i="14"/>
  <c r="G26" i="14"/>
  <c r="G28" i="14" s="1"/>
  <c r="F26" i="14"/>
  <c r="F28" i="14" s="1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P25" i="15"/>
  <c r="E28" i="14" l="1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D25" i="15"/>
  <c r="D17" i="15"/>
  <c r="D19" i="15" s="1"/>
  <c r="C4" i="13"/>
  <c r="C23" i="15"/>
  <c r="C17" i="15"/>
  <c r="C19" i="15" s="1"/>
  <c r="G31" i="15"/>
  <c r="H31" i="15"/>
  <c r="I31" i="15"/>
  <c r="J31" i="15"/>
  <c r="K31" i="15"/>
  <c r="E19" i="15"/>
  <c r="E31" i="15" s="1"/>
  <c r="F19" i="15"/>
  <c r="F31" i="15" s="1"/>
  <c r="G19" i="15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4" i="15"/>
  <c r="P33" i="15"/>
  <c r="P24" i="15"/>
  <c r="P22" i="15"/>
  <c r="P18" i="15"/>
  <c r="N19" i="15"/>
  <c r="M19" i="15"/>
  <c r="L19" i="15"/>
  <c r="P14" i="15"/>
  <c r="P13" i="15"/>
  <c r="P12" i="15"/>
  <c r="P11" i="15"/>
  <c r="N8" i="15"/>
  <c r="M8" i="15"/>
  <c r="C8" i="15"/>
  <c r="P7" i="15"/>
  <c r="P6" i="15"/>
  <c r="K28" i="14" l="1"/>
  <c r="P28" i="14" s="1"/>
  <c r="D31" i="15"/>
  <c r="P8" i="15"/>
  <c r="L31" i="15"/>
  <c r="N31" i="15"/>
  <c r="P23" i="15"/>
  <c r="M31" i="15"/>
  <c r="P27" i="15"/>
  <c r="C31" i="15"/>
  <c r="P19" i="15"/>
  <c r="P17" i="15"/>
  <c r="P31" i="15" l="1"/>
  <c r="C3" i="13" s="1"/>
</calcChain>
</file>

<file path=xl/sharedStrings.xml><?xml version="1.0" encoding="utf-8"?>
<sst xmlns="http://schemas.openxmlformats.org/spreadsheetml/2006/main" count="86" uniqueCount="48">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</sst>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workbookViewId="0">
      <selection activeCell="M26" sqref="M26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7" customWidth="1"/>
  </cols>
  <sheetData>
    <row r="1" spans="2:16" x14ac:dyDescent="0.35">
      <c r="B1" s="68" t="s">
        <v>9</v>
      </c>
    </row>
    <row r="2" spans="2:16" x14ac:dyDescent="0.3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5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5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5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5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5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5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35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5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5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5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5">
      <c r="N33" s="53" t="s">
        <v>35</v>
      </c>
      <c r="P33" s="60">
        <f>(P30*0.636)</f>
        <v>2086.08</v>
      </c>
    </row>
    <row r="34" spans="14:16" x14ac:dyDescent="0.35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abSelected="1" topLeftCell="B7" workbookViewId="0">
      <selection activeCell="F35" sqref="F35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7" customWidth="1"/>
  </cols>
  <sheetData>
    <row r="1" spans="2:16" x14ac:dyDescent="0.35">
      <c r="B1" s="68" t="s">
        <v>9</v>
      </c>
    </row>
    <row r="2" spans="2:16" x14ac:dyDescent="0.3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5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76</v>
      </c>
    </row>
    <row r="7" spans="2:16" x14ac:dyDescent="0.35">
      <c r="B7" s="9" t="s">
        <v>21</v>
      </c>
      <c r="C7" s="36">
        <v>19</v>
      </c>
      <c r="D7" s="36">
        <v>20</v>
      </c>
      <c r="E7" s="36">
        <v>21</v>
      </c>
      <c r="F7" s="36">
        <v>20.5</v>
      </c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80.5</v>
      </c>
    </row>
    <row r="8" spans="2:16" x14ac:dyDescent="0.35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1.5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4.5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5">
      <c r="B11" s="9" t="s">
        <v>14</v>
      </c>
      <c r="C11" s="11">
        <v>19</v>
      </c>
      <c r="D11" s="11">
        <v>20</v>
      </c>
      <c r="E11" s="11">
        <v>21</v>
      </c>
      <c r="F11" s="11">
        <v>20.5</v>
      </c>
      <c r="G11" s="11"/>
      <c r="H11" s="11"/>
      <c r="I11" s="11"/>
      <c r="J11" s="11"/>
      <c r="K11" s="11"/>
      <c r="L11" s="11"/>
      <c r="M11" s="11"/>
      <c r="N11" s="11"/>
      <c r="P11" s="57">
        <f>SUM(C11:N11)</f>
        <v>80.5</v>
      </c>
    </row>
    <row r="12" spans="2:16" x14ac:dyDescent="0.35">
      <c r="B12" s="9" t="s">
        <v>16</v>
      </c>
      <c r="C12" s="12">
        <v>3</v>
      </c>
      <c r="D12" s="12"/>
      <c r="E12" s="12"/>
      <c r="F12" s="12">
        <v>0.5</v>
      </c>
      <c r="G12" s="12"/>
      <c r="H12" s="12"/>
      <c r="I12" s="12"/>
      <c r="J12" s="12"/>
      <c r="K12" s="12"/>
      <c r="L12" s="12"/>
      <c r="M12" s="12"/>
      <c r="N12" s="12"/>
      <c r="P12" s="57">
        <f>SUM(C12:N12)</f>
        <v>3.5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5">
      <c r="B17" s="9" t="s">
        <v>6</v>
      </c>
      <c r="C17" s="10">
        <f>C11*Params!$C$5*(1-Params!$C$3)-Params!$C$4</f>
        <v>10063.4</v>
      </c>
      <c r="D17" s="10">
        <f>D11*Params!$C$5*(1-Params!$C$3)-Params!$C$4</f>
        <v>10597</v>
      </c>
      <c r="E17" s="10">
        <f>E11*Params!$C$5*(1-Params!$C$3)-Params!$C$4</f>
        <v>11130.6</v>
      </c>
      <c r="F17" s="10">
        <f>F11*Params!$C$5*(1-Params!$C$3)-Params!$C$4</f>
        <v>10863.800000000001</v>
      </c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42654.8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5">
      <c r="B19" s="27" t="s">
        <v>2</v>
      </c>
      <c r="C19" s="28">
        <f>SUM(C17:C18)</f>
        <v>10063.4</v>
      </c>
      <c r="D19" s="28">
        <f t="shared" ref="D19:K19" si="1">SUM(D17:D18)</f>
        <v>10597</v>
      </c>
      <c r="E19" s="28">
        <f t="shared" si="1"/>
        <v>11130.6</v>
      </c>
      <c r="F19" s="28">
        <f t="shared" si="1"/>
        <v>10863.800000000001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42654.8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5">
      <c r="B22" s="9" t="s">
        <v>7</v>
      </c>
      <c r="C22" s="10">
        <v>5877.35</v>
      </c>
      <c r="D22" s="10">
        <v>5877.35</v>
      </c>
      <c r="E22" s="10">
        <v>5877.35</v>
      </c>
      <c r="F22" s="10">
        <v>4877.3500000000004</v>
      </c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22509.4</v>
      </c>
    </row>
    <row r="23" spans="2:16" x14ac:dyDescent="0.35">
      <c r="B23" s="9" t="s">
        <v>8</v>
      </c>
      <c r="C23" s="10">
        <f>1227.39+2472.73</f>
        <v>3700.12</v>
      </c>
      <c r="D23" s="10">
        <f>1227.39+2475.37</f>
        <v>3702.76</v>
      </c>
      <c r="E23" s="10">
        <f>1227.39+2467.48</f>
        <v>3694.87</v>
      </c>
      <c r="F23" s="10">
        <f>1227.39+2467.48</f>
        <v>3694.87</v>
      </c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14792.619999999999</v>
      </c>
    </row>
    <row r="24" spans="2:16" x14ac:dyDescent="0.35">
      <c r="B24" s="54" t="s">
        <v>32</v>
      </c>
      <c r="C24" s="10">
        <v>371.32</v>
      </c>
      <c r="D24" s="10">
        <v>385.6</v>
      </c>
      <c r="E24" s="10">
        <v>399.88</v>
      </c>
      <c r="F24" s="10">
        <v>399.88</v>
      </c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1556.6800000000003</v>
      </c>
    </row>
    <row r="25" spans="2:16" x14ac:dyDescent="0.35">
      <c r="B25" s="54" t="s">
        <v>34</v>
      </c>
      <c r="C25" s="10"/>
      <c r="D25" s="10">
        <f>91.54+99.99</f>
        <v>191.53</v>
      </c>
      <c r="E25" s="10">
        <v>69.83</v>
      </c>
      <c r="F25" s="10">
        <v>1333.33</v>
      </c>
      <c r="G25" s="10"/>
      <c r="H25" s="10"/>
      <c r="I25" s="10"/>
      <c r="J25" s="10"/>
      <c r="K25" s="10"/>
      <c r="L25" s="10"/>
      <c r="M25" s="10"/>
      <c r="N25" s="10"/>
      <c r="O25" s="4"/>
      <c r="P25" s="42">
        <f>SUM(C25:N25)</f>
        <v>1594.69</v>
      </c>
    </row>
    <row r="26" spans="2:16" x14ac:dyDescent="0.35">
      <c r="B26" s="54" t="s">
        <v>46</v>
      </c>
      <c r="C26" s="10"/>
      <c r="D26" s="10">
        <v>8000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2"/>
    </row>
    <row r="27" spans="2:16" x14ac:dyDescent="0.35">
      <c r="B27" s="8" t="s">
        <v>3</v>
      </c>
      <c r="C27" s="43">
        <f>SUM(C22:C26)</f>
        <v>9948.7900000000009</v>
      </c>
      <c r="D27" s="43">
        <f t="shared" ref="D27:N27" si="2">SUM(D22:D26)</f>
        <v>18157.240000000002</v>
      </c>
      <c r="E27" s="43">
        <f t="shared" si="2"/>
        <v>10041.93</v>
      </c>
      <c r="F27" s="43">
        <f t="shared" si="2"/>
        <v>10305.43</v>
      </c>
      <c r="G27" s="43">
        <f t="shared" si="2"/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  <c r="M27" s="43">
        <f t="shared" si="2"/>
        <v>0</v>
      </c>
      <c r="N27" s="43">
        <f t="shared" si="2"/>
        <v>0</v>
      </c>
      <c r="O27" s="4"/>
      <c r="P27" s="59">
        <f>SUM(C27:N27)</f>
        <v>48453.390000000007</v>
      </c>
    </row>
    <row r="28" spans="2:16" x14ac:dyDescent="0.35">
      <c r="B28" s="4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64" t="s">
        <v>47</v>
      </c>
      <c r="C29" s="65"/>
      <c r="D29" s="65"/>
      <c r="E29" s="65"/>
      <c r="F29" s="65">
        <v>1000</v>
      </c>
      <c r="G29" s="65"/>
      <c r="H29" s="65"/>
      <c r="I29" s="65"/>
      <c r="J29" s="65"/>
      <c r="K29" s="65"/>
      <c r="L29" s="65"/>
      <c r="M29" s="65"/>
      <c r="N29" s="66"/>
      <c r="P29" s="67">
        <f>SUM(C29:N29)</f>
        <v>1000</v>
      </c>
    </row>
    <row r="30" spans="2:16" x14ac:dyDescent="0.35">
      <c r="B30" s="4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5">
      <c r="B31" s="45" t="s">
        <v>28</v>
      </c>
      <c r="C31" s="46">
        <f>C19-C27</f>
        <v>114.60999999999876</v>
      </c>
      <c r="D31" s="46">
        <f t="shared" ref="D31:K31" si="3">D19-D27</f>
        <v>-7560.2400000000016</v>
      </c>
      <c r="E31" s="46">
        <f t="shared" si="3"/>
        <v>1088.67</v>
      </c>
      <c r="F31" s="46">
        <f t="shared" si="3"/>
        <v>558.3700000000008</v>
      </c>
      <c r="G31" s="46">
        <f t="shared" si="3"/>
        <v>0</v>
      </c>
      <c r="H31" s="46">
        <f t="shared" si="3"/>
        <v>0</v>
      </c>
      <c r="I31" s="46">
        <f t="shared" si="3"/>
        <v>0</v>
      </c>
      <c r="J31" s="46">
        <f t="shared" si="3"/>
        <v>0</v>
      </c>
      <c r="K31" s="46">
        <f t="shared" si="3"/>
        <v>0</v>
      </c>
      <c r="L31" s="46">
        <f>L19-L27</f>
        <v>0</v>
      </c>
      <c r="M31" s="46">
        <f>M19-M27</f>
        <v>0</v>
      </c>
      <c r="N31" s="46">
        <f>N19-N27</f>
        <v>0</v>
      </c>
      <c r="P31" s="58">
        <f>SUM(C31:O31)</f>
        <v>-5798.590000000002</v>
      </c>
    </row>
    <row r="33" spans="2:16" x14ac:dyDescent="0.35">
      <c r="B33" s="61" t="s">
        <v>29</v>
      </c>
      <c r="C33" s="53">
        <v>760</v>
      </c>
      <c r="D33" s="53">
        <v>800</v>
      </c>
      <c r="E33" s="53">
        <v>840</v>
      </c>
      <c r="F33" s="53">
        <v>840</v>
      </c>
      <c r="G33" s="53"/>
      <c r="H33" s="53"/>
      <c r="I33" s="53"/>
      <c r="J33" s="53"/>
      <c r="K33" s="53"/>
      <c r="L33" s="53"/>
      <c r="M33" s="53"/>
      <c r="N33" s="53"/>
      <c r="P33" s="60">
        <f>SUM(C33:N33)</f>
        <v>3240</v>
      </c>
    </row>
    <row r="34" spans="2:16" x14ac:dyDescent="0.35">
      <c r="B34" s="61" t="s">
        <v>30</v>
      </c>
      <c r="C34" s="53">
        <v>371.32</v>
      </c>
      <c r="D34" s="53">
        <v>385.6</v>
      </c>
      <c r="E34" s="53">
        <v>399.88</v>
      </c>
      <c r="F34" s="53">
        <v>399.88</v>
      </c>
      <c r="G34" s="53"/>
      <c r="H34" s="53"/>
      <c r="I34" s="53"/>
      <c r="J34" s="53"/>
      <c r="K34" s="53"/>
      <c r="L34" s="53"/>
      <c r="M34" s="53"/>
      <c r="N34" s="53"/>
      <c r="P34" s="60">
        <f>SUM(C34:N34)</f>
        <v>1556.6800000000003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0" t="s">
        <v>23</v>
      </c>
      <c r="C2" s="71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opLeftCell="A4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2" t="s">
        <v>26</v>
      </c>
      <c r="C2" s="72"/>
    </row>
    <row r="3" spans="2:3" ht="17" customHeight="1" x14ac:dyDescent="0.35">
      <c r="B3" s="37" t="s">
        <v>27</v>
      </c>
      <c r="C3" s="38">
        <f>'2024'!P28+'2025'!P31</f>
        <v>-2846.0000000000055</v>
      </c>
    </row>
    <row r="4" spans="2:3" ht="17" customHeight="1" x14ac:dyDescent="0.35">
      <c r="B4" s="37" t="s">
        <v>31</v>
      </c>
      <c r="C4" s="39">
        <f>'2024'!P12+'2025'!P12</f>
        <v>5.5</v>
      </c>
    </row>
    <row r="5" spans="2:3" x14ac:dyDescent="0.35">
      <c r="B5" t="s">
        <v>45</v>
      </c>
      <c r="C5">
        <f>(2.08*8)-C4</f>
        <v>11.14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2025-05-05T22:31:43Z</dcterms:modified>
</cp:coreProperties>
</file>