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4\Normal\controle\"/>
    </mc:Choice>
  </mc:AlternateContent>
  <bookViews>
    <workbookView xWindow="0" yWindow="0" windowWidth="21480" windowHeight="4160" activeTab="4"/>
  </bookViews>
  <sheets>
    <sheet name="2023" sheetId="15" r:id="rId1"/>
    <sheet name="2024" sheetId="16" r:id="rId2"/>
    <sheet name="2025" sheetId="17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'2024'!$B$15</definedName>
    <definedName name="CRA_ASTREINTE" localSheetId="2">'2025'!$B$15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'2024'!$B$17</definedName>
    <definedName name="ENTREES" localSheetId="2">'2025'!$B$17</definedName>
    <definedName name="ENTREES">#REF!</definedName>
    <definedName name="ENTREES_ASTREINTE" localSheetId="0">'2023'!$B$18</definedName>
    <definedName name="ENTREES_ASTREINTE" localSheetId="1">'2024'!$B$19</definedName>
    <definedName name="ENTREES_ASTREINTE" localSheetId="2">'2025'!$B$19</definedName>
    <definedName name="ENTREES_ASTREINTE">#REF!</definedName>
    <definedName name="ENTREES_FACTURE" localSheetId="0">'2023'!$B$17</definedName>
    <definedName name="ENTREES_FACTURE" localSheetId="1">'2024'!$B$18</definedName>
    <definedName name="ENTREES_FACTURE" localSheetId="2">'2025'!$B$18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'2023'!$B$26</definedName>
    <definedName name="SOLDE" localSheetId="1">'2024'!$B$28</definedName>
    <definedName name="SOLDE" localSheetId="2">'2025'!$B$28</definedName>
    <definedName name="SORTIES" localSheetId="0">'2023'!$B$21</definedName>
    <definedName name="SORTIES" localSheetId="1">'2024'!$B$22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'2024'!$B$24</definedName>
    <definedName name="SORTIES_CHARGES_SOCIALES_PATRONALES" localSheetId="2">'2025'!$B$24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'2024'!$B$23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'2024'!$B$20</definedName>
    <definedName name="TOTAL_ENTREES" localSheetId="2">'2025'!$B$20</definedName>
    <definedName name="TOTAL_ENTREES">#REF!</definedName>
    <definedName name="TOTAL_SORTIES" localSheetId="0">'2023'!$B$24</definedName>
    <definedName name="TOTAL_SORTIES" localSheetId="1">'2024'!$B$26</definedName>
    <definedName name="TOTAL_SORTIES" localSheetId="2">'2025'!$B$26</definedName>
    <definedName name="TOTAL_SORTIES">#REF!</definedName>
  </definedNames>
  <calcPr calcId="162913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F24" i="17" l="1"/>
  <c r="F18" i="17" l="1"/>
  <c r="M28" i="17" l="1"/>
  <c r="N26" i="17"/>
  <c r="M26" i="17"/>
  <c r="L26" i="17"/>
  <c r="K26" i="17"/>
  <c r="J26" i="17"/>
  <c r="I26" i="17"/>
  <c r="H26" i="17"/>
  <c r="G26" i="17"/>
  <c r="F26" i="17"/>
  <c r="E26" i="17"/>
  <c r="D26" i="17"/>
  <c r="C26" i="17"/>
  <c r="P25" i="17"/>
  <c r="E24" i="17"/>
  <c r="D24" i="17"/>
  <c r="C24" i="17"/>
  <c r="P24" i="17" s="1"/>
  <c r="P23" i="17"/>
  <c r="N20" i="17"/>
  <c r="N28" i="17" s="1"/>
  <c r="M20" i="17"/>
  <c r="L20" i="17"/>
  <c r="L28" i="17" s="1"/>
  <c r="K20" i="17"/>
  <c r="K28" i="17" s="1"/>
  <c r="J20" i="17"/>
  <c r="J28" i="17" s="1"/>
  <c r="I20" i="17"/>
  <c r="I28" i="17" s="1"/>
  <c r="H20" i="17"/>
  <c r="H28" i="17" s="1"/>
  <c r="G20" i="17"/>
  <c r="G28" i="17" s="1"/>
  <c r="F20" i="17"/>
  <c r="E20" i="17"/>
  <c r="E28" i="17" s="1"/>
  <c r="P19" i="17"/>
  <c r="E18" i="17"/>
  <c r="D18" i="17"/>
  <c r="D20" i="17" s="1"/>
  <c r="D28" i="17" s="1"/>
  <c r="C18" i="17"/>
  <c r="P18" i="17" s="1"/>
  <c r="P15" i="17"/>
  <c r="P14" i="17"/>
  <c r="P13" i="17"/>
  <c r="P12" i="17"/>
  <c r="C4" i="13" s="1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M26" i="16"/>
  <c r="L26" i="16"/>
  <c r="K26" i="16"/>
  <c r="J26" i="16"/>
  <c r="I26" i="16"/>
  <c r="H26" i="16"/>
  <c r="E26" i="16"/>
  <c r="D26" i="16"/>
  <c r="C26" i="16"/>
  <c r="P25" i="16"/>
  <c r="N24" i="16"/>
  <c r="N26" i="16" s="1"/>
  <c r="M24" i="16"/>
  <c r="L24" i="16"/>
  <c r="K24" i="16"/>
  <c r="J24" i="16"/>
  <c r="I24" i="16"/>
  <c r="H24" i="16"/>
  <c r="G24" i="16"/>
  <c r="G26" i="16" s="1"/>
  <c r="F24" i="16"/>
  <c r="F26" i="16" s="1"/>
  <c r="E24" i="16"/>
  <c r="D24" i="16"/>
  <c r="C24" i="16"/>
  <c r="P23" i="16"/>
  <c r="N20" i="16"/>
  <c r="M20" i="16"/>
  <c r="M28" i="16" s="1"/>
  <c r="L20" i="16"/>
  <c r="L28" i="16" s="1"/>
  <c r="I20" i="16"/>
  <c r="I28" i="16" s="1"/>
  <c r="H20" i="16"/>
  <c r="H28" i="16" s="1"/>
  <c r="G20" i="16"/>
  <c r="F20" i="16"/>
  <c r="F28" i="16" s="1"/>
  <c r="E20" i="16"/>
  <c r="E28" i="16" s="1"/>
  <c r="D20" i="16"/>
  <c r="D28" i="16" s="1"/>
  <c r="P19" i="16"/>
  <c r="N18" i="16"/>
  <c r="M18" i="16"/>
  <c r="L18" i="16"/>
  <c r="K18" i="16"/>
  <c r="K20" i="16" s="1"/>
  <c r="K28" i="16" s="1"/>
  <c r="J18" i="16"/>
  <c r="J20" i="16" s="1"/>
  <c r="J28" i="16" s="1"/>
  <c r="I18" i="16"/>
  <c r="H18" i="16"/>
  <c r="G18" i="16"/>
  <c r="F18" i="16"/>
  <c r="E18" i="16"/>
  <c r="D18" i="16"/>
  <c r="C18" i="16"/>
  <c r="C20" i="16" s="1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P8" i="16" s="1"/>
  <c r="C8" i="16"/>
  <c r="P7" i="16"/>
  <c r="P6" i="16"/>
  <c r="M26" i="15"/>
  <c r="L26" i="15"/>
  <c r="K26" i="15"/>
  <c r="G26" i="15"/>
  <c r="F26" i="15"/>
  <c r="E26" i="15"/>
  <c r="D26" i="15"/>
  <c r="C26" i="15"/>
  <c r="M24" i="15"/>
  <c r="L24" i="15"/>
  <c r="K24" i="15"/>
  <c r="J24" i="15"/>
  <c r="I24" i="15"/>
  <c r="H24" i="15"/>
  <c r="G24" i="15"/>
  <c r="F24" i="15"/>
  <c r="E24" i="15"/>
  <c r="D24" i="15"/>
  <c r="C24" i="15"/>
  <c r="P24" i="15" s="1"/>
  <c r="N23" i="15"/>
  <c r="N24" i="15" s="1"/>
  <c r="P22" i="15"/>
  <c r="M19" i="15"/>
  <c r="L19" i="15"/>
  <c r="K19" i="15"/>
  <c r="J19" i="15"/>
  <c r="J26" i="15" s="1"/>
  <c r="I19" i="15"/>
  <c r="I26" i="15" s="1"/>
  <c r="H19" i="15"/>
  <c r="H26" i="15" s="1"/>
  <c r="G19" i="15"/>
  <c r="F19" i="15"/>
  <c r="E19" i="15"/>
  <c r="D19" i="15"/>
  <c r="C19" i="15"/>
  <c r="P18" i="15"/>
  <c r="N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P8" i="17" l="1"/>
  <c r="P26" i="17"/>
  <c r="F28" i="17"/>
  <c r="P20" i="16"/>
  <c r="C28" i="16"/>
  <c r="P26" i="16"/>
  <c r="P19" i="15"/>
  <c r="P26" i="15"/>
  <c r="N28" i="16"/>
  <c r="G28" i="16"/>
  <c r="P24" i="16"/>
  <c r="P23" i="15"/>
  <c r="P18" i="16"/>
  <c r="N19" i="15"/>
  <c r="N26" i="15" s="1"/>
  <c r="C20" i="17"/>
  <c r="P20" i="17" l="1"/>
  <c r="C28" i="17"/>
  <c r="P28" i="17" s="1"/>
  <c r="P28" i="16"/>
  <c r="C3" i="13" s="1"/>
</calcChain>
</file>

<file path=xl/sharedStrings.xml><?xml version="1.0" encoding="utf-8"?>
<sst xmlns="http://schemas.openxmlformats.org/spreadsheetml/2006/main" count="111" uniqueCount="42">
  <si>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</si>
  <si>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</si>
  <si>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</si>
  <si>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</si>
  <si>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</si>
  <si>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</si>
  <si>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</si>
  <si>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</si>
  <si>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</si>
  <si>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</si>
  <si>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</si>
  <si>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</si>
  <si>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</si>
  <si>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</si>
  <si>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</si>
  <si>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</si>
  <si>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</si>
  <si>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</si>
  <si>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</si>
  <si>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</si>
  <si>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</si>
  <si>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</si>
  <si>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</si>
  <si>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</si>
  <si>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</si>
  <si>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</si>
  <si>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</si>
  <si>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</si>
  <si>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</si>
  <si>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</si>
  <si>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</si>
  <si>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</si>
  <si>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</si>
  <si>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</si>
  <si>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</si>
  <si>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</si>
  <si>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</si>
  <si>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</si>
  <si>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</si>
  <si>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Exceptionnel</t>
  </si>
  <si>
    <t>Achat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</si>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</sst>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0" fontId="0" fillId="0" borderId="11" xfId="0" applyBorder="1"/>
    <xf numFmtId="0" fontId="0" fillId="0" borderId="12" xfId="0" applyBorder="1" applyProtection="1">
      <protection locked="0"/>
    </xf>
    <xf numFmtId="4" fontId="4" fillId="4" borderId="1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opLeftCell="A7" workbookViewId="0">
      <selection activeCell="D29" sqref="D29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4" t="s">
        <v>9</v>
      </c>
    </row>
    <row r="2" spans="2:16" x14ac:dyDescent="0.3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9</v>
      </c>
      <c r="O6" s="31"/>
      <c r="P6" s="52">
        <f>SUM(C6:N6)</f>
        <v>9</v>
      </c>
    </row>
    <row r="7" spans="2:16" x14ac:dyDescent="0.3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8</v>
      </c>
      <c r="O7" s="31"/>
      <c r="P7" s="52">
        <f>SUM(C7:N7)</f>
        <v>8</v>
      </c>
    </row>
    <row r="8" spans="2:16" x14ac:dyDescent="0.3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-1</v>
      </c>
      <c r="O8" s="31"/>
      <c r="P8" s="52">
        <f>SUM(C8:N8)</f>
        <v>-1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8</v>
      </c>
      <c r="P11" s="53">
        <f>SUM(C11:N11)</f>
        <v>8</v>
      </c>
    </row>
    <row r="12" spans="2:16" x14ac:dyDescent="0.3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1</v>
      </c>
      <c r="P12" s="53">
        <f>SUM(C12:N12)</f>
        <v>1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3752.2000000000003</v>
      </c>
      <c r="O17" s="4"/>
      <c r="P17" s="37">
        <f>SUM(C17:N17)</f>
        <v>3752.2000000000003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3752.2000000000003</v>
      </c>
      <c r="O19" s="5"/>
      <c r="P19" s="38">
        <f>SUM(C19:O19)</f>
        <v>3752.2000000000003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2634.3</v>
      </c>
      <c r="O22" s="4"/>
      <c r="P22" s="39">
        <f>SUM(C22:N22)</f>
        <v>2634.3</v>
      </c>
    </row>
    <row r="23" spans="2:16" x14ac:dyDescent="0.3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557.97+1044.32</f>
        <v>1602.29</v>
      </c>
      <c r="O23" s="4"/>
      <c r="P23" s="39">
        <f>SUM(C23:N23)</f>
        <v>1602.29</v>
      </c>
    </row>
    <row r="24" spans="2:16" x14ac:dyDescent="0.3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4236.59</v>
      </c>
      <c r="O24" s="4"/>
      <c r="P24" s="41">
        <f>SUM(C24:N24)</f>
        <v>4236.59</v>
      </c>
    </row>
    <row r="25" spans="2:16" x14ac:dyDescent="0.3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-484.38999999999987</v>
      </c>
      <c r="P26" s="54">
        <f>SUM(C26:O26)</f>
        <v>-484.38999999999987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topLeftCell="D1" workbookViewId="0">
      <selection activeCell="H26" sqref="H26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4" t="s">
        <v>9</v>
      </c>
    </row>
    <row r="2" spans="2:16" x14ac:dyDescent="0.3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228</v>
      </c>
    </row>
    <row r="7" spans="2:16" x14ac:dyDescent="0.35">
      <c r="B7" s="8" t="s">
        <v>20</v>
      </c>
      <c r="C7" s="33">
        <v>22</v>
      </c>
      <c r="D7" s="33">
        <v>17</v>
      </c>
      <c r="E7" s="33">
        <v>20</v>
      </c>
      <c r="F7" s="33">
        <v>19</v>
      </c>
      <c r="G7" s="33">
        <v>13</v>
      </c>
      <c r="H7" s="33">
        <v>20</v>
      </c>
      <c r="I7" s="33">
        <v>22</v>
      </c>
      <c r="J7" s="33">
        <v>21</v>
      </c>
      <c r="K7" s="33">
        <v>11</v>
      </c>
      <c r="L7" s="33">
        <v>23</v>
      </c>
      <c r="M7" s="33">
        <v>19</v>
      </c>
      <c r="N7" s="33">
        <v>20</v>
      </c>
      <c r="O7" s="31"/>
      <c r="P7" s="52">
        <f>SUM(C7:N7)</f>
        <v>227</v>
      </c>
    </row>
    <row r="8" spans="2:16" x14ac:dyDescent="0.35">
      <c r="B8" s="16" t="s">
        <v>21</v>
      </c>
      <c r="C8" s="32">
        <f t="shared" ref="C8:N8" si="0">C7-C6</f>
        <v>3</v>
      </c>
      <c r="D8" s="32">
        <f t="shared" si="0"/>
        <v>-2</v>
      </c>
      <c r="E8" s="32">
        <f t="shared" si="0"/>
        <v>1</v>
      </c>
      <c r="F8" s="32">
        <f t="shared" si="0"/>
        <v>0</v>
      </c>
      <c r="G8" s="32">
        <f t="shared" si="0"/>
        <v>-6</v>
      </c>
      <c r="H8" s="32">
        <f t="shared" si="0"/>
        <v>1</v>
      </c>
      <c r="I8" s="32">
        <f t="shared" si="0"/>
        <v>3</v>
      </c>
      <c r="J8" s="32">
        <f t="shared" si="0"/>
        <v>2</v>
      </c>
      <c r="K8" s="32">
        <f t="shared" si="0"/>
        <v>-8</v>
      </c>
      <c r="L8" s="32">
        <f t="shared" si="0"/>
        <v>4</v>
      </c>
      <c r="M8" s="32">
        <f t="shared" si="0"/>
        <v>0</v>
      </c>
      <c r="N8" s="32">
        <f t="shared" si="0"/>
        <v>1</v>
      </c>
      <c r="O8" s="31"/>
      <c r="P8" s="52">
        <f>SUM(C8:N8)</f>
        <v>-1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>
        <v>22</v>
      </c>
      <c r="D11" s="10">
        <v>17</v>
      </c>
      <c r="E11" s="10">
        <v>20</v>
      </c>
      <c r="F11" s="10">
        <v>19</v>
      </c>
      <c r="G11" s="10">
        <v>13</v>
      </c>
      <c r="H11" s="10">
        <v>20</v>
      </c>
      <c r="I11" s="10">
        <v>22</v>
      </c>
      <c r="J11" s="10">
        <v>21</v>
      </c>
      <c r="K11" s="10">
        <v>11</v>
      </c>
      <c r="L11" s="10">
        <v>23</v>
      </c>
      <c r="M11" s="10">
        <v>19</v>
      </c>
      <c r="N11" s="10">
        <v>20</v>
      </c>
      <c r="P11" s="53">
        <f>SUM(C11:N11)</f>
        <v>227</v>
      </c>
    </row>
    <row r="12" spans="2:16" x14ac:dyDescent="0.35">
      <c r="B12" s="8" t="s">
        <v>15</v>
      </c>
      <c r="C12" s="11"/>
      <c r="D12" s="11">
        <v>2</v>
      </c>
      <c r="E12" s="11">
        <v>1</v>
      </c>
      <c r="F12" s="11">
        <v>2</v>
      </c>
      <c r="G12" s="11">
        <v>6</v>
      </c>
      <c r="H12" s="11"/>
      <c r="I12" s="11">
        <v>1</v>
      </c>
      <c r="J12" s="11"/>
      <c r="K12" s="11">
        <v>10</v>
      </c>
      <c r="L12" s="11"/>
      <c r="M12" s="11"/>
      <c r="N12" s="11">
        <v>1</v>
      </c>
      <c r="P12" s="53">
        <f>SUM(C12:N12)</f>
        <v>23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60" t="s">
        <v>39</v>
      </c>
      <c r="C14" s="61"/>
      <c r="D14" s="61">
        <v>2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P14" s="53">
        <f>SUM(C14:N14)</f>
        <v>2</v>
      </c>
    </row>
    <row r="15" spans="2:16" x14ac:dyDescent="0.35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35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5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5">
      <c r="B18" s="8" t="s">
        <v>6</v>
      </c>
      <c r="C18" s="9">
        <f>C11*Params!$C$5*(1-Params!$C$3)-Params!$C$4</f>
        <v>10449.800000000001</v>
      </c>
      <c r="D18" s="9">
        <f>D11*Params!$C$5*(1-Params!$C$3)-Params!$C$4</f>
        <v>8057.8</v>
      </c>
      <c r="E18" s="9">
        <f>E11*Params!$C$5*(1-Params!$C$3)-Params!$C$4</f>
        <v>9493</v>
      </c>
      <c r="F18" s="9">
        <f>F11*Params!$C$5*(1-Params!$C$3)-Params!$C$4</f>
        <v>9014.6</v>
      </c>
      <c r="G18" s="9">
        <f>G11*Params!$C$5*(1-Params!$C$3)-Params!$C$4</f>
        <v>6144.2</v>
      </c>
      <c r="H18" s="9">
        <f>H11*Params!$C$5*(1-Params!$C$3)-Params!$C$4</f>
        <v>9493</v>
      </c>
      <c r="I18" s="9">
        <f>I11*Params!$C$5*(1-Params!$C$3)-Params!$C$4</f>
        <v>10449.800000000001</v>
      </c>
      <c r="J18" s="9">
        <f>J11*Params!$C$5*(1-Params!$C$3)-Params!$C$4</f>
        <v>9971.4</v>
      </c>
      <c r="K18" s="9">
        <f>K11*Params!$C$5*(1-Params!$C$3)-Params!$C$4</f>
        <v>5187.4000000000005</v>
      </c>
      <c r="L18" s="9">
        <f>L11*Params!$C$5*(1-Params!$C$3)-Params!$C$4</f>
        <v>10928.2</v>
      </c>
      <c r="M18" s="9">
        <f>M11*Params!$C$5*(1-Params!$C$3)-Params!$C$4</f>
        <v>9014.6</v>
      </c>
      <c r="N18" s="9">
        <f>N11*Params!$C$5*(1-Params!$C$3)-Params!$C$4</f>
        <v>9493</v>
      </c>
      <c r="O18" s="4"/>
      <c r="P18" s="37">
        <f>SUM(C18:N18)</f>
        <v>107696.8</v>
      </c>
    </row>
    <row r="19" spans="2:16" x14ac:dyDescent="0.35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35">
      <c r="B20" s="24" t="s">
        <v>2</v>
      </c>
      <c r="C20" s="25">
        <f t="shared" ref="C20:N20" si="1">SUM(C18:C19)</f>
        <v>10449.800000000001</v>
      </c>
      <c r="D20" s="25">
        <f t="shared" si="1"/>
        <v>8057.8</v>
      </c>
      <c r="E20" s="25">
        <f t="shared" si="1"/>
        <v>9493</v>
      </c>
      <c r="F20" s="25">
        <f t="shared" si="1"/>
        <v>9014.6</v>
      </c>
      <c r="G20" s="25">
        <f t="shared" si="1"/>
        <v>6144.2</v>
      </c>
      <c r="H20" s="25">
        <f t="shared" si="1"/>
        <v>9493</v>
      </c>
      <c r="I20" s="25">
        <f t="shared" si="1"/>
        <v>10449.800000000001</v>
      </c>
      <c r="J20" s="25">
        <f t="shared" si="1"/>
        <v>9971.4</v>
      </c>
      <c r="K20" s="25">
        <f t="shared" si="1"/>
        <v>5187.4000000000005</v>
      </c>
      <c r="L20" s="25">
        <f t="shared" si="1"/>
        <v>10928.2</v>
      </c>
      <c r="M20" s="25">
        <f t="shared" si="1"/>
        <v>9014.6</v>
      </c>
      <c r="N20" s="25">
        <f t="shared" si="1"/>
        <v>9493</v>
      </c>
      <c r="O20" s="5"/>
      <c r="P20" s="38">
        <f>SUM(C20:O20)</f>
        <v>107696.8</v>
      </c>
    </row>
    <row r="21" spans="2:16" x14ac:dyDescent="0.3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35">
      <c r="B23" s="8" t="s">
        <v>7</v>
      </c>
      <c r="C23" s="9">
        <v>5625.3</v>
      </c>
      <c r="D23" s="9">
        <v>5625.3</v>
      </c>
      <c r="E23" s="9">
        <v>5625.3</v>
      </c>
      <c r="F23" s="9">
        <v>5625.3</v>
      </c>
      <c r="G23" s="9">
        <v>5625.3</v>
      </c>
      <c r="H23" s="9">
        <v>5625.3</v>
      </c>
      <c r="I23" s="9">
        <v>5625.3</v>
      </c>
      <c r="J23" s="9">
        <v>5625.3</v>
      </c>
      <c r="K23" s="9">
        <v>5625.3</v>
      </c>
      <c r="L23" s="9">
        <v>5625.3</v>
      </c>
      <c r="M23" s="9">
        <v>5625.3</v>
      </c>
      <c r="N23" s="9">
        <v>5625.3</v>
      </c>
      <c r="O23" s="4"/>
      <c r="P23" s="39">
        <f>SUM(C23:N23)</f>
        <v>67503.60000000002</v>
      </c>
    </row>
    <row r="24" spans="2:16" x14ac:dyDescent="0.35">
      <c r="B24" s="8" t="s">
        <v>8</v>
      </c>
      <c r="C24" s="9">
        <f>1174.6+2235.84</f>
        <v>3410.44</v>
      </c>
      <c r="D24" s="9">
        <f>1174.6+2234.46</f>
        <v>3409.06</v>
      </c>
      <c r="E24" s="9">
        <f>1174.6+2239.99</f>
        <v>3414.5899999999997</v>
      </c>
      <c r="F24" s="9">
        <f>1174.6+2235.84</f>
        <v>3410.44</v>
      </c>
      <c r="G24" s="9">
        <f>1174.6+2261.4</f>
        <v>3436</v>
      </c>
      <c r="H24" s="9">
        <f>1174.6+2266.94</f>
        <v>3441.54</v>
      </c>
      <c r="I24" s="9">
        <f>1174.6+2261.31</f>
        <v>3435.91</v>
      </c>
      <c r="J24" s="9">
        <f>1174.6+2262.69</f>
        <v>3437.29</v>
      </c>
      <c r="K24" s="9">
        <f>1174.6+2261.31</f>
        <v>3435.91</v>
      </c>
      <c r="L24" s="9">
        <f>1174.6+2275.15</f>
        <v>3449.75</v>
      </c>
      <c r="M24" s="9">
        <f>1174.6+2261.31</f>
        <v>3435.91</v>
      </c>
      <c r="N24" s="9">
        <f>1174.6+2261.31</f>
        <v>3435.91</v>
      </c>
      <c r="O24" s="4"/>
      <c r="P24" s="39">
        <f>SUM(C24:N24)</f>
        <v>41152.75</v>
      </c>
    </row>
    <row r="25" spans="2:16" x14ac:dyDescent="0.35">
      <c r="B25" s="62" t="s">
        <v>40</v>
      </c>
      <c r="C25" s="63"/>
      <c r="D25" s="63"/>
      <c r="E25" s="63"/>
      <c r="F25" s="63"/>
      <c r="G25" s="63"/>
      <c r="H25" s="63">
        <v>1144.76</v>
      </c>
      <c r="I25" s="63"/>
      <c r="J25" s="63"/>
      <c r="K25" s="63"/>
      <c r="L25" s="63"/>
      <c r="M25" s="63"/>
      <c r="N25" s="63"/>
      <c r="O25" s="4"/>
      <c r="P25" s="39">
        <f>SUM(C25:N25)</f>
        <v>1144.76</v>
      </c>
    </row>
    <row r="26" spans="2:16" x14ac:dyDescent="0.35">
      <c r="B26" s="7" t="s">
        <v>3</v>
      </c>
      <c r="C26" s="40">
        <f t="shared" ref="C26:G26" si="2">SUM(C23:C24)</f>
        <v>9035.74</v>
      </c>
      <c r="D26" s="40">
        <f t="shared" si="2"/>
        <v>9034.36</v>
      </c>
      <c r="E26" s="40">
        <f t="shared" si="2"/>
        <v>9039.89</v>
      </c>
      <c r="F26" s="40">
        <f t="shared" si="2"/>
        <v>9035.74</v>
      </c>
      <c r="G26" s="40">
        <f t="shared" si="2"/>
        <v>9061.2999999999993</v>
      </c>
      <c r="H26" s="40">
        <f>SUM(H23:H25)</f>
        <v>10211.6</v>
      </c>
      <c r="I26" s="40">
        <f t="shared" ref="I26:N26" si="3">SUM(I23:I25)</f>
        <v>9061.2099999999991</v>
      </c>
      <c r="J26" s="40">
        <f t="shared" si="3"/>
        <v>9062.59</v>
      </c>
      <c r="K26" s="40">
        <f t="shared" si="3"/>
        <v>9061.2099999999991</v>
      </c>
      <c r="L26" s="40">
        <f t="shared" si="3"/>
        <v>9075.0499999999993</v>
      </c>
      <c r="M26" s="40">
        <f t="shared" si="3"/>
        <v>9061.2099999999991</v>
      </c>
      <c r="N26" s="40">
        <f t="shared" si="3"/>
        <v>9061.2099999999991</v>
      </c>
      <c r="O26" s="4"/>
      <c r="P26" s="41">
        <f>SUM(C26:N26)</f>
        <v>109801.10999999999</v>
      </c>
    </row>
    <row r="27" spans="2:16" x14ac:dyDescent="0.3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5">
      <c r="B28" s="43" t="s">
        <v>25</v>
      </c>
      <c r="C28" s="44">
        <f t="shared" ref="C28:N28" si="4">C20-C26</f>
        <v>1414.0600000000013</v>
      </c>
      <c r="D28" s="44">
        <f t="shared" si="4"/>
        <v>-976.5600000000004</v>
      </c>
      <c r="E28" s="44">
        <f t="shared" si="4"/>
        <v>453.11000000000058</v>
      </c>
      <c r="F28" s="44">
        <f t="shared" si="4"/>
        <v>-21.139999999999418</v>
      </c>
      <c r="G28" s="44">
        <f t="shared" si="4"/>
        <v>-2917.0999999999995</v>
      </c>
      <c r="H28" s="44">
        <f t="shared" si="4"/>
        <v>-718.60000000000036</v>
      </c>
      <c r="I28" s="44">
        <f t="shared" si="4"/>
        <v>1388.590000000002</v>
      </c>
      <c r="J28" s="44">
        <f t="shared" si="4"/>
        <v>908.80999999999949</v>
      </c>
      <c r="K28" s="44">
        <f t="shared" si="4"/>
        <v>-3873.8099999999986</v>
      </c>
      <c r="L28" s="44">
        <f t="shared" si="4"/>
        <v>1853.1500000000015</v>
      </c>
      <c r="M28" s="44">
        <f t="shared" si="4"/>
        <v>-46.609999999998763</v>
      </c>
      <c r="N28" s="44">
        <f t="shared" si="4"/>
        <v>431.79000000000087</v>
      </c>
      <c r="P28" s="54">
        <f>SUM(C28:O28)</f>
        <v>-2104.3099999999913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topLeftCell="D1" workbookViewId="0">
      <selection activeCell="F25" sqref="F25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4" t="s">
        <v>9</v>
      </c>
    </row>
    <row r="2" spans="2:16" x14ac:dyDescent="0.3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76</v>
      </c>
    </row>
    <row r="7" spans="2:16" x14ac:dyDescent="0.35">
      <c r="B7" s="8" t="s">
        <v>20</v>
      </c>
      <c r="C7" s="33">
        <v>22</v>
      </c>
      <c r="D7" s="33">
        <v>20</v>
      </c>
      <c r="E7" s="33">
        <v>15</v>
      </c>
      <c r="F7" s="33">
        <v>16</v>
      </c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73</v>
      </c>
    </row>
    <row r="8" spans="2:16" x14ac:dyDescent="0.35">
      <c r="B8" s="16" t="s">
        <v>21</v>
      </c>
      <c r="C8" s="32">
        <f t="shared" ref="C8:N8" si="0">C7-C6</f>
        <v>3</v>
      </c>
      <c r="D8" s="32">
        <f t="shared" si="0"/>
        <v>1</v>
      </c>
      <c r="E8" s="32">
        <f t="shared" si="0"/>
        <v>-4</v>
      </c>
      <c r="F8" s="32">
        <f t="shared" si="0"/>
        <v>-3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-3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>
        <v>22</v>
      </c>
      <c r="D11" s="10">
        <v>20</v>
      </c>
      <c r="E11" s="10">
        <v>15</v>
      </c>
      <c r="F11" s="10">
        <v>16</v>
      </c>
      <c r="G11" s="10"/>
      <c r="H11" s="10"/>
      <c r="I11" s="10"/>
      <c r="J11" s="10"/>
      <c r="K11" s="10"/>
      <c r="L11" s="10"/>
      <c r="M11" s="10"/>
      <c r="N11" s="10"/>
      <c r="P11" s="53">
        <f>SUM(C11:N11)</f>
        <v>73</v>
      </c>
    </row>
    <row r="12" spans="2:16" x14ac:dyDescent="0.35">
      <c r="B12" s="8" t="s">
        <v>15</v>
      </c>
      <c r="C12" s="11"/>
      <c r="D12" s="11"/>
      <c r="E12" s="11">
        <v>6</v>
      </c>
      <c r="F12" s="11">
        <v>5</v>
      </c>
      <c r="G12" s="11"/>
      <c r="H12" s="11"/>
      <c r="I12" s="11"/>
      <c r="J12" s="11"/>
      <c r="K12" s="11"/>
      <c r="L12" s="11"/>
      <c r="M12" s="11"/>
      <c r="N12" s="11"/>
      <c r="P12" s="53">
        <f>SUM(C12:N12)</f>
        <v>11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60" t="s">
        <v>39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P14" s="53">
        <f>SUM(C14:N14)</f>
        <v>0</v>
      </c>
    </row>
    <row r="15" spans="2:16" x14ac:dyDescent="0.35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35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5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5">
      <c r="B18" s="8" t="s">
        <v>6</v>
      </c>
      <c r="C18" s="9">
        <f>C11*Params!$C$5*(1-Params!$C$3)-Params!$C$4</f>
        <v>10449.800000000001</v>
      </c>
      <c r="D18" s="9">
        <f>D11*Params!$C$5*(1-Params!$C$3)-Params!$C$4</f>
        <v>9493</v>
      </c>
      <c r="E18" s="9">
        <f>E11*Params!$C$5*(1-Params!$C$3)-Params!$C$4</f>
        <v>7101</v>
      </c>
      <c r="F18" s="9">
        <f>F11*Params!$C$5*(1-Params!$C$3)-Params!$C$4</f>
        <v>7579.4000000000005</v>
      </c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34623.200000000004</v>
      </c>
    </row>
    <row r="19" spans="2:16" x14ac:dyDescent="0.35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35">
      <c r="B20" s="24" t="s">
        <v>2</v>
      </c>
      <c r="C20" s="25">
        <f t="shared" ref="C20:N20" si="1">SUM(C18:C19)</f>
        <v>10449.800000000001</v>
      </c>
      <c r="D20" s="25">
        <f t="shared" si="1"/>
        <v>9493</v>
      </c>
      <c r="E20" s="25">
        <f t="shared" si="1"/>
        <v>7101</v>
      </c>
      <c r="F20" s="25">
        <f t="shared" si="1"/>
        <v>7579.4000000000005</v>
      </c>
      <c r="G20" s="25">
        <f t="shared" si="1"/>
        <v>0</v>
      </c>
      <c r="H20" s="25">
        <f t="shared" si="1"/>
        <v>0</v>
      </c>
      <c r="I20" s="25">
        <f t="shared" si="1"/>
        <v>0</v>
      </c>
      <c r="J20" s="25">
        <f t="shared" si="1"/>
        <v>0</v>
      </c>
      <c r="K20" s="25">
        <f t="shared" si="1"/>
        <v>0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5"/>
      <c r="P20" s="38">
        <f>SUM(C20:O20)</f>
        <v>34623.200000000004</v>
      </c>
    </row>
    <row r="21" spans="2:16" x14ac:dyDescent="0.3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35">
      <c r="B23" s="8" t="s">
        <v>7</v>
      </c>
      <c r="C23" s="9">
        <v>5626.19</v>
      </c>
      <c r="D23" s="9">
        <v>5626.19</v>
      </c>
      <c r="E23" s="9">
        <v>5626.19</v>
      </c>
      <c r="F23" s="9">
        <v>5626.19</v>
      </c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22504.76</v>
      </c>
    </row>
    <row r="24" spans="2:16" x14ac:dyDescent="0.35">
      <c r="B24" s="8" t="s">
        <v>8</v>
      </c>
      <c r="C24" s="9">
        <f>1180.67+2269.04</f>
        <v>3449.71</v>
      </c>
      <c r="D24" s="9">
        <f>1180.67+2267.66</f>
        <v>3448.33</v>
      </c>
      <c r="E24" s="9">
        <f>1180.67+2267.66</f>
        <v>3448.33</v>
      </c>
      <c r="F24" s="9">
        <f>1180.67+2275.97</f>
        <v>3456.64</v>
      </c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13803.009999999998</v>
      </c>
    </row>
    <row r="25" spans="2:16" x14ac:dyDescent="0.35">
      <c r="B25" s="62" t="s">
        <v>40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4"/>
      <c r="P25" s="39">
        <f>SUM(C25:N25)</f>
        <v>0</v>
      </c>
    </row>
    <row r="26" spans="2:16" x14ac:dyDescent="0.35">
      <c r="B26" s="7" t="s">
        <v>3</v>
      </c>
      <c r="C26" s="40">
        <f>SUM(C23:C24)</f>
        <v>9075.9</v>
      </c>
      <c r="D26" s="40">
        <f>SUM(D23:D24)</f>
        <v>9074.52</v>
      </c>
      <c r="E26" s="40">
        <f>SUM(E23:E24)</f>
        <v>9074.52</v>
      </c>
      <c r="F26" s="40">
        <f>SUM(F23:F24)</f>
        <v>9082.83</v>
      </c>
      <c r="G26" s="40">
        <f>SUM(G23:G24)</f>
        <v>0</v>
      </c>
      <c r="H26" s="40">
        <f t="shared" ref="H26:N26" si="2">SUM(H23:H25)</f>
        <v>0</v>
      </c>
      <c r="I26" s="40">
        <f t="shared" si="2"/>
        <v>0</v>
      </c>
      <c r="J26" s="40">
        <f t="shared" si="2"/>
        <v>0</v>
      </c>
      <c r="K26" s="40">
        <f t="shared" si="2"/>
        <v>0</v>
      </c>
      <c r="L26" s="40">
        <f t="shared" si="2"/>
        <v>0</v>
      </c>
      <c r="M26" s="40">
        <f t="shared" si="2"/>
        <v>0</v>
      </c>
      <c r="N26" s="40">
        <f t="shared" si="2"/>
        <v>0</v>
      </c>
      <c r="O26" s="4"/>
      <c r="P26" s="41">
        <f>SUM(C26:N26)</f>
        <v>36307.769999999997</v>
      </c>
    </row>
    <row r="27" spans="2:16" x14ac:dyDescent="0.3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5">
      <c r="B28" s="43" t="s">
        <v>25</v>
      </c>
      <c r="C28" s="44">
        <f t="shared" ref="C28:N28" si="3">C20-C26</f>
        <v>1373.9000000000015</v>
      </c>
      <c r="D28" s="44">
        <f t="shared" si="3"/>
        <v>418.47999999999956</v>
      </c>
      <c r="E28" s="44">
        <f t="shared" si="3"/>
        <v>-1973.5200000000004</v>
      </c>
      <c r="F28" s="44">
        <f t="shared" si="3"/>
        <v>-1503.4299999999994</v>
      </c>
      <c r="G28" s="44">
        <f t="shared" si="3"/>
        <v>0</v>
      </c>
      <c r="H28" s="44">
        <f t="shared" si="3"/>
        <v>0</v>
      </c>
      <c r="I28" s="44">
        <f t="shared" si="3"/>
        <v>0</v>
      </c>
      <c r="J28" s="44">
        <f t="shared" si="3"/>
        <v>0</v>
      </c>
      <c r="K28" s="44">
        <f t="shared" si="3"/>
        <v>0</v>
      </c>
      <c r="L28" s="44">
        <f t="shared" si="3"/>
        <v>0</v>
      </c>
      <c r="M28" s="44">
        <f t="shared" si="3"/>
        <v>0</v>
      </c>
      <c r="N28" s="44">
        <f t="shared" si="3"/>
        <v>0</v>
      </c>
      <c r="P28" s="54">
        <f>SUM(C28:O28)</f>
        <v>-1684.5699999999988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5" sqref="C5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6" t="s">
        <v>22</v>
      </c>
      <c r="C2" s="67"/>
    </row>
    <row r="3" spans="2:3" ht="30" customHeight="1" x14ac:dyDescent="0.35">
      <c r="B3" s="29" t="s">
        <v>11</v>
      </c>
      <c r="C3" s="30">
        <v>0.08</v>
      </c>
    </row>
    <row r="4" spans="2:3" ht="30" customHeight="1" x14ac:dyDescent="0.35">
      <c r="B4" s="29" t="s">
        <v>12</v>
      </c>
      <c r="C4" s="29">
        <v>75</v>
      </c>
    </row>
    <row r="5" spans="2:3" ht="30" customHeight="1" x14ac:dyDescent="0.35">
      <c r="B5" s="29" t="s">
        <v>38</v>
      </c>
      <c r="C5" s="29">
        <v>520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C6" sqref="C6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68" t="s">
        <v>23</v>
      </c>
      <c r="C2" s="68"/>
    </row>
    <row r="3" spans="2:3" ht="17" customHeight="1" x14ac:dyDescent="0.35">
      <c r="B3" s="34" t="s">
        <v>24</v>
      </c>
      <c r="C3" s="35">
        <f>'2023'!P26+'2024'!P28+'2025'!P28</f>
        <v>-4273.2699999999895</v>
      </c>
    </row>
    <row r="4" spans="2:3" ht="17" customHeight="1" x14ac:dyDescent="0.35">
      <c r="B4" s="34" t="s">
        <v>26</v>
      </c>
      <c r="C4" s="36">
        <f>SUM('2023'!P12)+('2024'!P12)+'2025'!P12</f>
        <v>35</v>
      </c>
    </row>
    <row r="5" spans="2:3" x14ac:dyDescent="0.35">
      <c r="B5" t="s">
        <v>41</v>
      </c>
      <c r="C5">
        <f>(2.08*16)+1.04-C4</f>
        <v>-0.67999999999999972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2025-05-05T22:11:14Z</dcterms:modified>
</cp:coreProperties>
</file>