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AE45CF7B-906B-45EF-B1B5-02AED5FABEBD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F23" i="16"/>
  <c r="F17" i="16"/>
  <c r="E23" i="16" l="1"/>
  <c r="E17" i="16"/>
  <c r="D23" i="16"/>
  <c r="D24" i="16" s="1"/>
  <c r="D17" i="16"/>
  <c r="D19" i="16" s="1"/>
  <c r="H24" i="15"/>
  <c r="G24" i="15"/>
  <c r="F24" i="15"/>
  <c r="E24" i="15"/>
  <c r="D24" i="15"/>
  <c r="C24" i="15"/>
  <c r="H19" i="15"/>
  <c r="G19" i="15"/>
  <c r="G26" i="15" s="1"/>
  <c r="F19" i="15"/>
  <c r="E19" i="15"/>
  <c r="D19" i="15"/>
  <c r="D26" i="15" s="1"/>
  <c r="C19" i="15"/>
  <c r="H8" i="15"/>
  <c r="G8" i="15"/>
  <c r="F8" i="15"/>
  <c r="E8" i="15"/>
  <c r="D8" i="15"/>
  <c r="C8" i="15"/>
  <c r="C23" i="16"/>
  <c r="P23" i="16" s="1"/>
  <c r="C22" i="16"/>
  <c r="P22" i="16" s="1"/>
  <c r="C17" i="16"/>
  <c r="C19" i="16" s="1"/>
  <c r="N17" i="15"/>
  <c r="N19" i="15" s="1"/>
  <c r="P18" i="16"/>
  <c r="P12" i="16"/>
  <c r="P13" i="16"/>
  <c r="P14" i="16"/>
  <c r="P11" i="16"/>
  <c r="P7" i="16"/>
  <c r="P6" i="16"/>
  <c r="G26" i="16"/>
  <c r="E24" i="16"/>
  <c r="F24" i="16"/>
  <c r="G24" i="16"/>
  <c r="H24" i="16"/>
  <c r="E19" i="16"/>
  <c r="F19" i="16"/>
  <c r="G19" i="16"/>
  <c r="H19" i="16"/>
  <c r="H26" i="16" s="1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L24" i="15"/>
  <c r="N23" i="15"/>
  <c r="N24" i="15" s="1"/>
  <c r="M23" i="15"/>
  <c r="M24" i="15" s="1"/>
  <c r="L23" i="15"/>
  <c r="K23" i="15"/>
  <c r="K24" i="15" s="1"/>
  <c r="J23" i="15"/>
  <c r="J24" i="15" s="1"/>
  <c r="I23" i="15"/>
  <c r="I24" i="15" s="1"/>
  <c r="P22" i="15"/>
  <c r="P18" i="15"/>
  <c r="M17" i="15"/>
  <c r="M19" i="15" s="1"/>
  <c r="L17" i="15"/>
  <c r="L19" i="15" s="1"/>
  <c r="K17" i="15"/>
  <c r="K19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P7" i="15"/>
  <c r="P6" i="15"/>
  <c r="C24" i="16" l="1"/>
  <c r="E26" i="15"/>
  <c r="H26" i="15"/>
  <c r="M26" i="15"/>
  <c r="F26" i="16"/>
  <c r="E26" i="16"/>
  <c r="F26" i="15"/>
  <c r="D26" i="16"/>
  <c r="C5" i="13"/>
  <c r="C26" i="15"/>
  <c r="P17" i="15"/>
  <c r="N26" i="15"/>
  <c r="K26" i="15"/>
  <c r="P23" i="15"/>
  <c r="P24" i="15"/>
  <c r="J26" i="15"/>
  <c r="L26" i="15"/>
  <c r="P8" i="15"/>
  <c r="C26" i="16"/>
  <c r="P17" i="16"/>
  <c r="J26" i="16"/>
  <c r="L26" i="16"/>
  <c r="P8" i="16"/>
  <c r="I26" i="16"/>
  <c r="P19" i="16"/>
  <c r="M26" i="16"/>
  <c r="N26" i="16"/>
  <c r="P24" i="16"/>
  <c r="I19" i="15"/>
  <c r="P26" i="16" l="1"/>
  <c r="I26" i="15"/>
  <c r="P26" i="15" s="1"/>
  <c r="P19" i="15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<sst xmlns="http://schemas.openxmlformats.org/spreadsheetml/2006/main" count="74" uniqueCount="40">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</sst>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B14" sqref="B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>
        <v>10</v>
      </c>
      <c r="J6" s="33">
        <v>11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SUM(I6:N6)</f>
        <v>97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10</v>
      </c>
      <c r="J7" s="33">
        <v>11</v>
      </c>
      <c r="K7" s="33">
        <v>20</v>
      </c>
      <c r="L7" s="33">
        <v>23</v>
      </c>
      <c r="M7" s="33">
        <v>17</v>
      </c>
      <c r="N7" s="33">
        <v>17</v>
      </c>
      <c r="O7" s="31"/>
      <c r="P7" s="52">
        <f>SUM(I7:N7)</f>
        <v>98</v>
      </c>
    </row>
    <row r="8" spans="2:16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1</v>
      </c>
      <c r="L8" s="32">
        <f t="shared" si="1"/>
        <v>4</v>
      </c>
      <c r="M8" s="32">
        <f t="shared" si="1"/>
        <v>-2</v>
      </c>
      <c r="N8" s="32">
        <f t="shared" si="1"/>
        <v>-2</v>
      </c>
      <c r="O8" s="31"/>
      <c r="P8" s="52">
        <f>SUM(I8:N8)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10</v>
      </c>
      <c r="J11" s="10">
        <v>11</v>
      </c>
      <c r="K11" s="10">
        <v>20</v>
      </c>
      <c r="L11" s="10">
        <v>23</v>
      </c>
      <c r="M11" s="10">
        <v>17</v>
      </c>
      <c r="N11" s="10">
        <v>17</v>
      </c>
      <c r="P11" s="53">
        <f>SUM(I11:N11)</f>
        <v>98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10</v>
      </c>
      <c r="K12" s="11">
        <v>1</v>
      </c>
      <c r="L12" s="11"/>
      <c r="M12" s="11">
        <v>0</v>
      </c>
      <c r="N12" s="11">
        <v>3</v>
      </c>
      <c r="P12" s="53">
        <f>SUM(I12:N12)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>
        <v>1</v>
      </c>
      <c r="P13" s="53">
        <f>SUM(I13:N13)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SUM(I14:N14)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4065</v>
      </c>
      <c r="J17" s="9">
        <f>J11*Params!$C$5*(1-Params!$C$3)-Params!$C$4</f>
        <v>4479</v>
      </c>
      <c r="K17" s="9">
        <f>K11*Params!$C$5*(1-Params!$C$3)-Params!$C$4</f>
        <v>8205</v>
      </c>
      <c r="L17" s="9">
        <f>L11*Params!$C$5*(1-Params!$C$3)-Params!$C$4</f>
        <v>9447</v>
      </c>
      <c r="M17" s="9">
        <f>M11*Params!$C$5*(1-Params!$C$3)-Params!$C$4</f>
        <v>6963</v>
      </c>
      <c r="N17" s="9">
        <f>N11*Params!$C$5*(1-Params!$C$3)-Params!$C$4</f>
        <v>6963</v>
      </c>
      <c r="O17" s="4"/>
      <c r="P17" s="37">
        <f>SUM(I17:N17)</f>
        <v>40122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SUM(I18:N18)</f>
        <v>0</v>
      </c>
    </row>
    <row r="19" spans="2:16" x14ac:dyDescent="0.3">
      <c r="B19" s="24" t="s">
        <v>2</v>
      </c>
      <c r="C19" s="25">
        <f t="shared" ref="C19:H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ref="I19:N19" si="3">SUM(I17:I18)</f>
        <v>4065</v>
      </c>
      <c r="J19" s="25">
        <f t="shared" si="3"/>
        <v>4479</v>
      </c>
      <c r="K19" s="25">
        <f t="shared" si="3"/>
        <v>8205</v>
      </c>
      <c r="L19" s="25">
        <f t="shared" si="3"/>
        <v>9447</v>
      </c>
      <c r="M19" s="25">
        <f t="shared" si="3"/>
        <v>6963</v>
      </c>
      <c r="N19" s="25">
        <f t="shared" si="3"/>
        <v>6963</v>
      </c>
      <c r="O19" s="5"/>
      <c r="P19" s="38">
        <f>SUM(I19:O19)</f>
        <v>40122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2342.4899999999998</v>
      </c>
      <c r="J22" s="9">
        <v>4915.53</v>
      </c>
      <c r="K22" s="9">
        <v>5002.41</v>
      </c>
      <c r="L22" s="9">
        <v>5002.41</v>
      </c>
      <c r="M22" s="9">
        <v>4561.3999999999996</v>
      </c>
      <c r="N22" s="9">
        <v>4781.8500000000004</v>
      </c>
      <c r="O22" s="4"/>
      <c r="P22" s="39">
        <f>SUM(I22:N22)</f>
        <v>26606.089999999997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508.41+846.48</f>
        <v>1354.89</v>
      </c>
      <c r="J23" s="9">
        <f>1026.2+1738.43</f>
        <v>2764.63</v>
      </c>
      <c r="K23" s="9">
        <f>1036.28+1793.37</f>
        <v>2829.6499999999996</v>
      </c>
      <c r="L23" s="9">
        <f>1036.28+1769.7</f>
        <v>2805.98</v>
      </c>
      <c r="M23" s="9">
        <f>948.63+1615.04</f>
        <v>2563.67</v>
      </c>
      <c r="N23" s="9">
        <f>992.51+1691.1</f>
        <v>2683.6099999999997</v>
      </c>
      <c r="O23" s="4"/>
      <c r="P23" s="39">
        <f>SUM(I23:N23)</f>
        <v>15002.43</v>
      </c>
    </row>
    <row r="24" spans="2:16" x14ac:dyDescent="0.3">
      <c r="B24" s="7" t="s">
        <v>3</v>
      </c>
      <c r="C24" s="40">
        <f t="shared" ref="C24:H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ref="I24:N24" si="5">SUM(I22:I23)</f>
        <v>3697.38</v>
      </c>
      <c r="J24" s="40">
        <f t="shared" si="5"/>
        <v>7680.16</v>
      </c>
      <c r="K24" s="40">
        <f t="shared" si="5"/>
        <v>7832.0599999999995</v>
      </c>
      <c r="L24" s="40">
        <f t="shared" si="5"/>
        <v>7808.3899999999994</v>
      </c>
      <c r="M24" s="40">
        <f t="shared" si="5"/>
        <v>7125.07</v>
      </c>
      <c r="N24" s="40">
        <f t="shared" si="5"/>
        <v>7465.46</v>
      </c>
      <c r="O24" s="4"/>
      <c r="P24" s="41">
        <f>SUM(I24:N24)</f>
        <v>41608.519999999997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ref="I26:N26" si="7">I19-I24</f>
        <v>367.61999999999989</v>
      </c>
      <c r="J26" s="44">
        <f t="shared" si="7"/>
        <v>-3201.16</v>
      </c>
      <c r="K26" s="44">
        <f t="shared" si="7"/>
        <v>372.94000000000051</v>
      </c>
      <c r="L26" s="44">
        <f t="shared" si="7"/>
        <v>1638.6100000000006</v>
      </c>
      <c r="M26" s="44">
        <f t="shared" si="7"/>
        <v>-162.06999999999971</v>
      </c>
      <c r="N26" s="44">
        <f t="shared" si="7"/>
        <v>-502.46000000000004</v>
      </c>
      <c r="P26" s="54">
        <f>SUM(I26:O26)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F24" sqref="F24:H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20.5</v>
      </c>
      <c r="D7" s="33">
        <v>17.5</v>
      </c>
      <c r="E7" s="33">
        <v>21</v>
      </c>
      <c r="F7" s="33">
        <v>18.5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77.5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2</v>
      </c>
      <c r="F8" s="32">
        <f t="shared" si="0"/>
        <v>-0.5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>
        <v>17.5</v>
      </c>
      <c r="E11" s="10">
        <v>21</v>
      </c>
      <c r="F11" s="10">
        <v>18.5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77.5</v>
      </c>
    </row>
    <row r="12" spans="2:16" x14ac:dyDescent="0.3">
      <c r="B12" s="8" t="s">
        <v>15</v>
      </c>
      <c r="C12" s="11">
        <v>0.5</v>
      </c>
      <c r="D12" s="11">
        <v>2</v>
      </c>
      <c r="E12" s="11"/>
      <c r="F12" s="11">
        <v>2.5</v>
      </c>
      <c r="G12" s="11"/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5</v>
      </c>
    </row>
    <row r="13" spans="2:16" x14ac:dyDescent="0.3">
      <c r="B13" s="8" t="s">
        <v>16</v>
      </c>
      <c r="C13" s="11">
        <v>1</v>
      </c>
      <c r="D13" s="11">
        <v>0.5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 t="shared" si="2"/>
        <v>1.5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>
        <f>E11*Params!$C$5*(1-Params!$C$3)-Params!$C$4</f>
        <v>8619</v>
      </c>
      <c r="F17" s="9">
        <f>F11*Params!$C$5*(1-Params!$C$3)-Params!$C$4</f>
        <v>7584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31785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8619</v>
      </c>
      <c r="F19" s="25">
        <f t="shared" si="3"/>
        <v>7584</v>
      </c>
      <c r="G19" s="25">
        <f t="shared" si="3"/>
        <v>0</v>
      </c>
      <c r="H19" s="25">
        <f t="shared" si="3"/>
        <v>0</v>
      </c>
      <c r="I19" s="25">
        <f t="shared" ref="I19:N19" si="4">SUM(I17:I18)</f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>
        <v>4895.46</v>
      </c>
      <c r="E22" s="9">
        <v>5003.34</v>
      </c>
      <c r="F22" s="9">
        <v>5003.34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19684.95</v>
      </c>
    </row>
    <row r="23" spans="2:16" x14ac:dyDescent="0.3">
      <c r="B23" s="8" t="s">
        <v>8</v>
      </c>
      <c r="C23" s="9">
        <f>998.51+1705.09</f>
        <v>2703.6</v>
      </c>
      <c r="D23" s="9">
        <f>1737.83+1021.58</f>
        <v>2759.41</v>
      </c>
      <c r="E23" s="9">
        <f>1042.31+1778.43</f>
        <v>2820.74</v>
      </c>
      <c r="F23" s="9">
        <f>1042.31+1773.18</f>
        <v>2815.49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11099.24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7824.08</v>
      </c>
      <c r="F24" s="40">
        <f t="shared" si="5"/>
        <v>7818.83</v>
      </c>
      <c r="G24" s="40">
        <f t="shared" si="5"/>
        <v>0</v>
      </c>
      <c r="H24" s="40">
        <f t="shared" si="5"/>
        <v>0</v>
      </c>
      <c r="I24" s="40">
        <f t="shared" ref="I24:N24" si="6">SUM(I22:I23)</f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0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794.92000000000007</v>
      </c>
      <c r="F26" s="44">
        <f t="shared" si="7"/>
        <v>-234.82999999999993</v>
      </c>
      <c r="G26" s="44">
        <f t="shared" si="7"/>
        <v>0</v>
      </c>
      <c r="H26" s="44">
        <f t="shared" si="7"/>
        <v>0</v>
      </c>
      <c r="I26" s="44">
        <f t="shared" ref="I26:N26" si="8">I19-I24</f>
        <v>0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1000.8100000000004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-485.70999999999822</v>
      </c>
    </row>
    <row r="4" spans="2:3" ht="16.95" customHeight="1" x14ac:dyDescent="0.3">
      <c r="B4" s="34" t="s">
        <v>26</v>
      </c>
      <c r="C4" s="36">
        <f>SUM('2024'!P12)+'2025'!P12</f>
        <v>19</v>
      </c>
    </row>
    <row r="5" spans="2:3" x14ac:dyDescent="0.3">
      <c r="B5" s="34" t="s">
        <v>39</v>
      </c>
      <c r="C5" s="36">
        <f>((9*2.08)+1.04)-C4</f>
        <v>0.75999999999999801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2025-05-09T10:03:01Z</dcterms:modified>
</cp:coreProperties>
</file>