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5" r:id="rId1"/>
    <sheet name="2024" sheetId="16" r:id="rId2"/>
    <sheet name="2025" sheetId="17" r:id="rId3"/>
    <sheet name="Params" sheetId="11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 localSheetId="2">'2025'!$B$18</definedName>
    <definedName name="ENTREE_ASTREINT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'2023'!$B$33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'2023'!$B$33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'2023'!$B$32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'2023'!$B$30</definedName>
    <definedName name="SOLDE" localSheetId="1">'2024'!$B$29</definedName>
    <definedName name="SOLDE" localSheetId="2">'2025'!$B$29</definedName>
    <definedName name="SOLDE">#REF!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 localSheetId="2">'2025'!$B$26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 localSheetId="2">'2025'!$B$25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 localSheetId="2">'2025'!$B$24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 localSheetId="2">'2025'!$B$23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 localSheetId="2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E25" i="17" l="1"/>
  <c r="L29" i="17"/>
  <c r="K29" i="17"/>
  <c r="N27" i="17"/>
  <c r="M27" i="17"/>
  <c r="L27" i="17"/>
  <c r="K27" i="17"/>
  <c r="J27" i="17"/>
  <c r="I27" i="17"/>
  <c r="H27" i="17"/>
  <c r="G27" i="17"/>
  <c r="F27" i="17"/>
  <c r="E26" i="17"/>
  <c r="D26" i="17"/>
  <c r="C26" i="17"/>
  <c r="P26" i="17" s="1"/>
  <c r="E24" i="17"/>
  <c r="D24" i="17"/>
  <c r="D27" i="17" s="1"/>
  <c r="C24" i="17"/>
  <c r="P24" i="17" s="1"/>
  <c r="E23" i="17"/>
  <c r="E27" i="17" s="1"/>
  <c r="D23" i="17"/>
  <c r="D25" i="17" s="1"/>
  <c r="C23" i="17"/>
  <c r="P23" i="17" s="1"/>
  <c r="P22" i="17"/>
  <c r="N19" i="17"/>
  <c r="N29" i="17" s="1"/>
  <c r="M19" i="17"/>
  <c r="M29" i="17" s="1"/>
  <c r="L19" i="17"/>
  <c r="K19" i="17"/>
  <c r="J19" i="17"/>
  <c r="J29" i="17" s="1"/>
  <c r="I19" i="17"/>
  <c r="I29" i="17" s="1"/>
  <c r="H19" i="17"/>
  <c r="H29" i="17" s="1"/>
  <c r="G19" i="17"/>
  <c r="G29" i="17" s="1"/>
  <c r="F19" i="17"/>
  <c r="F29" i="17" s="1"/>
  <c r="E19" i="17"/>
  <c r="E29" i="17" s="1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N26" i="16"/>
  <c r="M26" i="16"/>
  <c r="L26" i="16"/>
  <c r="K26" i="16"/>
  <c r="J26" i="16"/>
  <c r="I26" i="16"/>
  <c r="H26" i="16"/>
  <c r="G26" i="16"/>
  <c r="F26" i="16"/>
  <c r="E26" i="16"/>
  <c r="D26" i="16"/>
  <c r="P26" i="16" s="1"/>
  <c r="C26" i="16"/>
  <c r="M25" i="16"/>
  <c r="J25" i="16"/>
  <c r="I25" i="16"/>
  <c r="E25" i="16"/>
  <c r="N24" i="16"/>
  <c r="M24" i="16"/>
  <c r="L24" i="16"/>
  <c r="K24" i="16"/>
  <c r="J24" i="16"/>
  <c r="I24" i="16"/>
  <c r="H24" i="16"/>
  <c r="G24" i="16"/>
  <c r="F24" i="16"/>
  <c r="P24" i="16" s="1"/>
  <c r="E24" i="16"/>
  <c r="D24" i="16"/>
  <c r="C24" i="16"/>
  <c r="N23" i="16"/>
  <c r="M23" i="16"/>
  <c r="M27" i="16" s="1"/>
  <c r="L23" i="16"/>
  <c r="K23" i="16"/>
  <c r="J23" i="16"/>
  <c r="J27" i="16" s="1"/>
  <c r="J29" i="16" s="1"/>
  <c r="I23" i="16"/>
  <c r="I27" i="16" s="1"/>
  <c r="H23" i="16"/>
  <c r="H25" i="16" s="1"/>
  <c r="H27" i="16" s="1"/>
  <c r="G23" i="16"/>
  <c r="G25" i="16" s="1"/>
  <c r="G27" i="16" s="1"/>
  <c r="F23" i="16"/>
  <c r="E23" i="16"/>
  <c r="E27" i="16" s="1"/>
  <c r="D23" i="16"/>
  <c r="C23" i="16"/>
  <c r="P22" i="16"/>
  <c r="J19" i="16"/>
  <c r="I19" i="16"/>
  <c r="I29" i="16" s="1"/>
  <c r="P18" i="16"/>
  <c r="P17" i="16"/>
  <c r="N17" i="16"/>
  <c r="N19" i="16" s="1"/>
  <c r="M17" i="16"/>
  <c r="M19" i="16" s="1"/>
  <c r="L17" i="16"/>
  <c r="L19" i="16" s="1"/>
  <c r="K17" i="16"/>
  <c r="K19" i="16" s="1"/>
  <c r="J17" i="16"/>
  <c r="I17" i="16"/>
  <c r="H17" i="16"/>
  <c r="H19" i="16" s="1"/>
  <c r="G17" i="16"/>
  <c r="G19" i="16" s="1"/>
  <c r="G2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G30" i="15"/>
  <c r="C30" i="15"/>
  <c r="J28" i="15"/>
  <c r="I28" i="15"/>
  <c r="H28" i="15"/>
  <c r="G28" i="15"/>
  <c r="F28" i="15"/>
  <c r="E28" i="15"/>
  <c r="D28" i="15"/>
  <c r="C28" i="15"/>
  <c r="P26" i="15"/>
  <c r="N26" i="15"/>
  <c r="M26" i="15"/>
  <c r="L26" i="15"/>
  <c r="K26" i="15"/>
  <c r="M25" i="15"/>
  <c r="L25" i="15"/>
  <c r="N24" i="15"/>
  <c r="M24" i="15"/>
  <c r="P24" i="15" s="1"/>
  <c r="L24" i="15"/>
  <c r="K24" i="15"/>
  <c r="N23" i="15"/>
  <c r="M23" i="15"/>
  <c r="M28" i="15" s="1"/>
  <c r="L23" i="15"/>
  <c r="L28" i="15" s="1"/>
  <c r="K23" i="15"/>
  <c r="K25" i="15" s="1"/>
  <c r="P22" i="15"/>
  <c r="M19" i="15"/>
  <c r="M30" i="15" s="1"/>
  <c r="L19" i="15"/>
  <c r="L30" i="15" s="1"/>
  <c r="J19" i="15"/>
  <c r="J30" i="15" s="1"/>
  <c r="I19" i="15"/>
  <c r="I30" i="15" s="1"/>
  <c r="H19" i="15"/>
  <c r="H30" i="15" s="1"/>
  <c r="G19" i="15"/>
  <c r="F19" i="15"/>
  <c r="F30" i="15" s="1"/>
  <c r="E19" i="15"/>
  <c r="E30" i="15" s="1"/>
  <c r="D19" i="15"/>
  <c r="D30" i="15" s="1"/>
  <c r="C19" i="15"/>
  <c r="P18" i="15"/>
  <c r="N17" i="15"/>
  <c r="N19" i="15" s="1"/>
  <c r="M17" i="15"/>
  <c r="L17" i="15"/>
  <c r="K17" i="15"/>
  <c r="K19" i="15" s="1"/>
  <c r="P14" i="15"/>
  <c r="P13" i="15"/>
  <c r="P12" i="15"/>
  <c r="C4" i="13" s="1"/>
  <c r="P11" i="15"/>
  <c r="N8" i="15"/>
  <c r="M8" i="15"/>
  <c r="L8" i="15"/>
  <c r="K8" i="15"/>
  <c r="P8" i="15" s="1"/>
  <c r="J8" i="15"/>
  <c r="I8" i="15"/>
  <c r="P7" i="15"/>
  <c r="P6" i="15"/>
  <c r="P19" i="15" l="1"/>
  <c r="C27" i="16"/>
  <c r="K27" i="16"/>
  <c r="K29" i="16" s="1"/>
  <c r="P19" i="16"/>
  <c r="C29" i="16"/>
  <c r="E29" i="16"/>
  <c r="M29" i="16"/>
  <c r="P25" i="15"/>
  <c r="F27" i="16"/>
  <c r="F29" i="16" s="1"/>
  <c r="D29" i="17"/>
  <c r="P19" i="17"/>
  <c r="H29" i="16"/>
  <c r="N25" i="15"/>
  <c r="N28" i="15" s="1"/>
  <c r="N30" i="15" s="1"/>
  <c r="C25" i="16"/>
  <c r="K25" i="16"/>
  <c r="K28" i="15"/>
  <c r="P28" i="15" s="1"/>
  <c r="D25" i="16"/>
  <c r="D27" i="16" s="1"/>
  <c r="D29" i="16" s="1"/>
  <c r="L25" i="16"/>
  <c r="L27" i="16" s="1"/>
  <c r="L29" i="16" s="1"/>
  <c r="P23" i="15"/>
  <c r="P23" i="16"/>
  <c r="P17" i="17"/>
  <c r="C25" i="17"/>
  <c r="P25" i="17" s="1"/>
  <c r="P17" i="15"/>
  <c r="F25" i="16"/>
  <c r="N25" i="16"/>
  <c r="N27" i="16" s="1"/>
  <c r="N29" i="16" s="1"/>
  <c r="P29" i="16" l="1"/>
  <c r="P27" i="16"/>
  <c r="P25" i="16"/>
  <c r="K30" i="15"/>
  <c r="P30" i="15" s="1"/>
  <c r="C27" i="17"/>
  <c r="P27" i="17" l="1"/>
  <c r="C29" i="17"/>
  <c r="P29" i="17" s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<sst xmlns="http://schemas.openxmlformats.org/spreadsheetml/2006/main" count="121" uniqueCount="48">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</sst>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opLeftCell="A5" workbookViewId="0">
      <selection activeCell="N23" sqref="N2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.7968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45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45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45">
      <c r="R34" s="4"/>
    </row>
    <row r="35" spans="2:18" x14ac:dyDescent="0.45">
      <c r="N35" s="17" t="s">
        <v>45</v>
      </c>
      <c r="P35" s="52">
        <f>P32*0.697</f>
        <v>1600.3119999999999</v>
      </c>
    </row>
    <row r="36" spans="2:18" x14ac:dyDescent="0.45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1"/>
  <sheetViews>
    <sheetView topLeftCell="A5" workbookViewId="0">
      <selection activeCell="L33" sqref="L3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4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4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45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45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45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45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45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45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45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45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45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45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45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4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45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A4" workbookViewId="0">
      <selection activeCell="E23" sqref="E2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>
        <v>20</v>
      </c>
      <c r="D6" s="11">
        <v>20</v>
      </c>
      <c r="E6" s="11">
        <v>20</v>
      </c>
      <c r="F6" s="11"/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60</v>
      </c>
    </row>
    <row r="7" spans="2:16" ht="15" customHeight="1" x14ac:dyDescent="0.45">
      <c r="B7" s="10" t="s">
        <v>31</v>
      </c>
      <c r="C7" s="11">
        <v>20</v>
      </c>
      <c r="D7" s="11">
        <v>20</v>
      </c>
      <c r="E7" s="11">
        <v>21</v>
      </c>
      <c r="F7" s="11"/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61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1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1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>
        <v>20</v>
      </c>
      <c r="D11" s="60">
        <v>20</v>
      </c>
      <c r="E11" s="60">
        <v>21</v>
      </c>
      <c r="F11" s="60"/>
      <c r="G11" s="60"/>
      <c r="H11" s="60"/>
      <c r="I11" s="60"/>
      <c r="J11" s="60"/>
      <c r="K11" s="60"/>
      <c r="L11" s="60"/>
      <c r="M11" s="60"/>
      <c r="N11" s="60"/>
      <c r="P11" s="79">
        <f>SUM(C11:N11)</f>
        <v>61</v>
      </c>
    </row>
    <row r="12" spans="2:16" ht="15" customHeight="1" x14ac:dyDescent="0.45">
      <c r="B12" s="10" t="s">
        <v>25</v>
      </c>
      <c r="C12" s="61">
        <v>2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79">
        <f>SUM(C12:N12)</f>
        <v>2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45">
      <c r="B17" s="10" t="s">
        <v>6</v>
      </c>
      <c r="C17" s="14">
        <f>C11*Params!$C$5*(1-Params!$C$3)-Params!$C$4</f>
        <v>13218</v>
      </c>
      <c r="D17" s="14">
        <f>D11*Params!$C$5*(1-Params!$C$3)-Params!$C$4</f>
        <v>13218</v>
      </c>
      <c r="E17" s="14">
        <f>E11*Params!$C$5*(1-Params!$C$3)-Params!$C$4</f>
        <v>13880.400000000001</v>
      </c>
      <c r="F17" s="14"/>
      <c r="G17" s="14"/>
      <c r="H17" s="14"/>
      <c r="I17" s="14"/>
      <c r="J17" s="14"/>
      <c r="K17" s="14"/>
      <c r="L17" s="14"/>
      <c r="M17" s="14"/>
      <c r="N17" s="14"/>
      <c r="O17" s="4"/>
      <c r="P17" s="45">
        <f>SUM(C17:N17)</f>
        <v>40316.400000000001</v>
      </c>
    </row>
    <row r="18" spans="2:18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45">
      <c r="B19" s="2" t="s">
        <v>2</v>
      </c>
      <c r="C19" s="37">
        <f t="shared" ref="C19:N19" si="1">SUM(C17:C18)</f>
        <v>13218</v>
      </c>
      <c r="D19" s="37">
        <f t="shared" si="1"/>
        <v>13218</v>
      </c>
      <c r="E19" s="37">
        <f t="shared" si="1"/>
        <v>13880.400000000001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40316.400000000001</v>
      </c>
    </row>
    <row r="20" spans="2:18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45">
      <c r="B22" s="10" t="s">
        <v>8</v>
      </c>
      <c r="C22" s="11">
        <v>6433.3</v>
      </c>
      <c r="D22" s="11">
        <v>6433.3</v>
      </c>
      <c r="E22" s="11">
        <v>6433.3</v>
      </c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7" si="2">SUM(C22:N22)</f>
        <v>19299.900000000001</v>
      </c>
    </row>
    <row r="23" spans="2:18" s="76" customFormat="1" x14ac:dyDescent="0.45">
      <c r="B23" s="73" t="s">
        <v>41</v>
      </c>
      <c r="C23" s="77">
        <f>(8031/5)*(1-9.7%)</f>
        <v>1450.3986</v>
      </c>
      <c r="D23" s="77">
        <f>(8031/5)*(1-9.7%)</f>
        <v>1450.3986</v>
      </c>
      <c r="E23" s="77">
        <f>(8031/5)*(1-9.7%)</f>
        <v>1450.3986</v>
      </c>
      <c r="F23" s="77"/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4351.1957999999995</v>
      </c>
    </row>
    <row r="24" spans="2:18" x14ac:dyDescent="0.45">
      <c r="B24" s="12" t="s">
        <v>42</v>
      </c>
      <c r="C24" s="13">
        <f>(8031/5)*9.7%</f>
        <v>155.80139999999997</v>
      </c>
      <c r="D24" s="13">
        <f>(8031/5)*9.7%</f>
        <v>155.80139999999997</v>
      </c>
      <c r="E24" s="13">
        <f>(8031/5)*9.7%</f>
        <v>155.80139999999997</v>
      </c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467.40419999999995</v>
      </c>
    </row>
    <row r="25" spans="2:18" ht="15" customHeight="1" x14ac:dyDescent="0.45">
      <c r="B25" s="66" t="s">
        <v>36</v>
      </c>
      <c r="C25" s="13">
        <f>C23*0.02</f>
        <v>29.007971999999999</v>
      </c>
      <c r="D25" s="13">
        <f>D23*0.02</f>
        <v>29.007971999999999</v>
      </c>
      <c r="E25" s="13">
        <f>E23*0.02</f>
        <v>29.007971999999999</v>
      </c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87.023916</v>
      </c>
    </row>
    <row r="26" spans="2:18" ht="15" customHeight="1" x14ac:dyDescent="0.45">
      <c r="B26" s="10" t="s">
        <v>9</v>
      </c>
      <c r="C26" s="11">
        <f>1686.5+3543.63</f>
        <v>5230.13</v>
      </c>
      <c r="D26" s="11">
        <f>1686.5+3543.63</f>
        <v>5230.13</v>
      </c>
      <c r="E26" s="11">
        <f>1686.5+3543.63</f>
        <v>5230.13</v>
      </c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15690.39</v>
      </c>
    </row>
    <row r="27" spans="2:18" ht="15" customHeight="1" x14ac:dyDescent="0.45">
      <c r="B27" s="8" t="s">
        <v>3</v>
      </c>
      <c r="C27" s="9">
        <f t="shared" ref="C27:N27" si="3">SUM(C22:C26)</f>
        <v>13298.637972</v>
      </c>
      <c r="D27" s="9">
        <f t="shared" si="3"/>
        <v>13298.637972</v>
      </c>
      <c r="E27" s="9">
        <f t="shared" si="3"/>
        <v>13298.637972</v>
      </c>
      <c r="F27" s="9">
        <f t="shared" si="3"/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9">
        <f t="shared" si="2"/>
        <v>39895.913916000005</v>
      </c>
    </row>
    <row r="28" spans="2:18" ht="15" customHeight="1" x14ac:dyDescent="0.4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45">
      <c r="B29" s="40" t="s">
        <v>28</v>
      </c>
      <c r="C29" s="41">
        <f t="shared" ref="C29:N29" si="4">+C19-C27</f>
        <v>-80.637972000000445</v>
      </c>
      <c r="D29" s="41">
        <f t="shared" si="4"/>
        <v>-80.637972000000445</v>
      </c>
      <c r="E29" s="41">
        <f t="shared" si="4"/>
        <v>581.76202800000101</v>
      </c>
      <c r="F29" s="41">
        <f t="shared" si="4"/>
        <v>0</v>
      </c>
      <c r="G29" s="41">
        <f t="shared" si="4"/>
        <v>0</v>
      </c>
      <c r="H29" s="41">
        <f t="shared" si="4"/>
        <v>0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"/>
      <c r="P29" s="51">
        <f>SUM(C29:N29)</f>
        <v>420.48608400000012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4" t="s">
        <v>35</v>
      </c>
      <c r="C2" s="85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6" t="s">
        <v>37</v>
      </c>
      <c r="C2" s="87"/>
    </row>
    <row r="3" spans="2:3" ht="22.05" customHeight="1" x14ac:dyDescent="0.45">
      <c r="B3" s="68" t="s">
        <v>38</v>
      </c>
      <c r="C3" s="70">
        <f>'2023'!P30+'2024'!P29+'2025'!P29</f>
        <v>272.04510732002655</v>
      </c>
    </row>
    <row r="4" spans="2:3" ht="22.05" customHeight="1" x14ac:dyDescent="0.45">
      <c r="B4" s="69" t="s">
        <v>43</v>
      </c>
      <c r="C4" s="70">
        <f>'2023'!P12+'2024'!P12+'2025'!P12</f>
        <v>21</v>
      </c>
    </row>
    <row r="5" spans="2:3" x14ac:dyDescent="0.45">
      <c r="B5" t="s">
        <v>47</v>
      </c>
      <c r="C5">
        <f>(4*2.08)+(15*1)-C4</f>
        <v>2.3200000000000003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2025-04-08T22:00:05Z</dcterms:modified>
</cp:coreProperties>
</file>