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2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P34" i="16"/>
  <c r="P35" i="16" s="1"/>
  <c r="P32" i="16"/>
  <c r="P31" i="16"/>
  <c r="J29" i="16"/>
  <c r="G29" i="16"/>
  <c r="N27" i="16"/>
  <c r="M27" i="16"/>
  <c r="L27" i="16"/>
  <c r="K27" i="16"/>
  <c r="J27" i="16"/>
  <c r="I27" i="16"/>
  <c r="H27" i="16"/>
  <c r="G27" i="16"/>
  <c r="F27" i="16"/>
  <c r="D27" i="16"/>
  <c r="P26" i="16"/>
  <c r="P25" i="16"/>
  <c r="E24" i="16"/>
  <c r="E27" i="16" s="1"/>
  <c r="D24" i="16"/>
  <c r="C24" i="16"/>
  <c r="C27" i="16" s="1"/>
  <c r="P27" i="16" s="1"/>
  <c r="P23" i="16"/>
  <c r="N20" i="16"/>
  <c r="N29" i="16" s="1"/>
  <c r="M20" i="16"/>
  <c r="M29" i="16" s="1"/>
  <c r="L20" i="16"/>
  <c r="L29" i="16" s="1"/>
  <c r="K20" i="16"/>
  <c r="K29" i="16" s="1"/>
  <c r="J20" i="16"/>
  <c r="I20" i="16"/>
  <c r="I29" i="16" s="1"/>
  <c r="H20" i="16"/>
  <c r="H29" i="16" s="1"/>
  <c r="G20" i="16"/>
  <c r="F20" i="16"/>
  <c r="F29" i="16" s="1"/>
  <c r="C20" i="16"/>
  <c r="P20" i="16" s="1"/>
  <c r="P19" i="16"/>
  <c r="E18" i="16"/>
  <c r="E20" i="16" s="1"/>
  <c r="D18" i="16"/>
  <c r="D20" i="16" s="1"/>
  <c r="D29" i="16" s="1"/>
  <c r="C18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P34" i="15"/>
  <c r="P35" i="15" s="1"/>
  <c r="P32" i="15"/>
  <c r="P31" i="15"/>
  <c r="M27" i="15"/>
  <c r="J27" i="15"/>
  <c r="I27" i="15"/>
  <c r="G27" i="15"/>
  <c r="E27" i="15"/>
  <c r="P26" i="15"/>
  <c r="P25" i="15"/>
  <c r="N24" i="15"/>
  <c r="N27" i="15" s="1"/>
  <c r="M24" i="15"/>
  <c r="L24" i="15"/>
  <c r="L27" i="15" s="1"/>
  <c r="K24" i="15"/>
  <c r="K27" i="15" s="1"/>
  <c r="J24" i="15"/>
  <c r="I24" i="15"/>
  <c r="H24" i="15"/>
  <c r="H27" i="15" s="1"/>
  <c r="G24" i="15"/>
  <c r="F24" i="15"/>
  <c r="F27" i="15" s="1"/>
  <c r="E24" i="15"/>
  <c r="D24" i="15"/>
  <c r="D27" i="15" s="1"/>
  <c r="C24" i="15"/>
  <c r="C27" i="15" s="1"/>
  <c r="P23" i="15"/>
  <c r="N20" i="15"/>
  <c r="N29" i="15" s="1"/>
  <c r="L20" i="15"/>
  <c r="L29" i="15" s="1"/>
  <c r="G20" i="15"/>
  <c r="G29" i="15" s="1"/>
  <c r="F20" i="15"/>
  <c r="F29" i="15" s="1"/>
  <c r="D20" i="15"/>
  <c r="D29" i="15" s="1"/>
  <c r="P19" i="15"/>
  <c r="N18" i="15"/>
  <c r="M18" i="15"/>
  <c r="M20" i="15" s="1"/>
  <c r="M29" i="15" s="1"/>
  <c r="L18" i="15"/>
  <c r="K18" i="15"/>
  <c r="K20" i="15" s="1"/>
  <c r="K29" i="15" s="1"/>
  <c r="J18" i="15"/>
  <c r="J20" i="15" s="1"/>
  <c r="J29" i="15" s="1"/>
  <c r="I18" i="15"/>
  <c r="I20" i="15" s="1"/>
  <c r="I29" i="15" s="1"/>
  <c r="H18" i="15"/>
  <c r="H20" i="15" s="1"/>
  <c r="G18" i="15"/>
  <c r="F18" i="15"/>
  <c r="E18" i="15"/>
  <c r="E20" i="15" s="1"/>
  <c r="E29" i="15" s="1"/>
  <c r="D18" i="15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2" i="14"/>
  <c r="P31" i="14"/>
  <c r="P34" i="14" s="1"/>
  <c r="P35" i="14" s="1"/>
  <c r="N27" i="14"/>
  <c r="M27" i="14"/>
  <c r="L27" i="14"/>
  <c r="G27" i="14"/>
  <c r="F27" i="14"/>
  <c r="D27" i="14"/>
  <c r="P26" i="14"/>
  <c r="P25" i="14"/>
  <c r="N24" i="14"/>
  <c r="M24" i="14"/>
  <c r="L24" i="14"/>
  <c r="K24" i="14"/>
  <c r="K27" i="14" s="1"/>
  <c r="J24" i="14"/>
  <c r="J27" i="14" s="1"/>
  <c r="I24" i="14"/>
  <c r="I27" i="14" s="1"/>
  <c r="H24" i="14"/>
  <c r="H27" i="14" s="1"/>
  <c r="G24" i="14"/>
  <c r="F24" i="14"/>
  <c r="E24" i="14"/>
  <c r="E27" i="14" s="1"/>
  <c r="D24" i="14"/>
  <c r="C24" i="14"/>
  <c r="C27" i="14" s="1"/>
  <c r="P27" i="14" s="1"/>
  <c r="P23" i="14"/>
  <c r="L20" i="14"/>
  <c r="L29" i="14" s="1"/>
  <c r="K20" i="14"/>
  <c r="J20" i="14"/>
  <c r="J29" i="14" s="1"/>
  <c r="I20" i="14"/>
  <c r="I29" i="14" s="1"/>
  <c r="D20" i="14"/>
  <c r="D29" i="14" s="1"/>
  <c r="C20" i="14"/>
  <c r="P19" i="14"/>
  <c r="N18" i="14"/>
  <c r="N20" i="14" s="1"/>
  <c r="N29" i="14" s="1"/>
  <c r="M18" i="14"/>
  <c r="M20" i="14" s="1"/>
  <c r="M29" i="14" s="1"/>
  <c r="L18" i="14"/>
  <c r="K18" i="14"/>
  <c r="J18" i="14"/>
  <c r="I18" i="14"/>
  <c r="H18" i="14"/>
  <c r="H20" i="14" s="1"/>
  <c r="H29" i="14" s="1"/>
  <c r="G18" i="14"/>
  <c r="P18" i="14" s="1"/>
  <c r="F18" i="14"/>
  <c r="F20" i="14" s="1"/>
  <c r="F29" i="14" s="1"/>
  <c r="E18" i="14"/>
  <c r="E20" i="14" s="1"/>
  <c r="E29" i="14" s="1"/>
  <c r="D18" i="14"/>
  <c r="C18" i="14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0" i="15" l="1"/>
  <c r="C29" i="15"/>
  <c r="P27" i="15"/>
  <c r="K29" i="14"/>
  <c r="H29" i="15"/>
  <c r="E29" i="16"/>
  <c r="P24" i="15"/>
  <c r="P18" i="16"/>
  <c r="P24" i="14"/>
  <c r="C29" i="14"/>
  <c r="P24" i="16"/>
  <c r="C29" i="16"/>
  <c r="P18" i="15"/>
  <c r="G20" i="14"/>
  <c r="G29" i="14" s="1"/>
  <c r="P20" i="14" l="1"/>
  <c r="P29" i="16"/>
  <c r="P29" i="14"/>
  <c r="P29" i="15"/>
  <c r="C3" i="13" l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<sst xmlns="http://schemas.openxmlformats.org/spreadsheetml/2006/main" count="130" uniqueCount="49">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</sst>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3" workbookViewId="0">
      <selection activeCell="H35" sqref="H35"/>
    </sheetView>
  </sheetViews>
  <sheetFormatPr baseColWidth="10" defaultRowHeight="14.25" x14ac:dyDescent="0.45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45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45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4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45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45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45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45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45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45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45">
      <c r="N34" s="54" t="s">
        <v>44</v>
      </c>
      <c r="P34" s="62">
        <f>P31*0.606</f>
        <v>2441.5740000000001</v>
      </c>
    </row>
    <row r="35" spans="14:16" x14ac:dyDescent="0.45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opLeftCell="A3" workbookViewId="0">
      <selection activeCell="C23" sqref="C23"/>
    </sheetView>
  </sheetViews>
  <sheetFormatPr baseColWidth="10" defaultRowHeight="14.25" x14ac:dyDescent="0.45"/>
  <cols>
    <col min="1" max="1" width="3" customWidth="1"/>
    <col min="2" max="2" width="28" customWidth="1"/>
    <col min="14" max="14" width="20.19921875" bestFit="1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45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45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45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45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45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45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45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45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45">
      <c r="N34" s="54" t="s">
        <v>44</v>
      </c>
      <c r="P34" s="62">
        <f>(P31*0.34) + 1330</f>
        <v>3144.2400000000002</v>
      </c>
    </row>
    <row r="35" spans="14:16" x14ac:dyDescent="0.45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workbookViewId="0">
      <selection activeCell="E26" sqref="E26"/>
    </sheetView>
  </sheetViews>
  <sheetFormatPr baseColWidth="10" defaultRowHeight="14.25" x14ac:dyDescent="0.4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57</v>
      </c>
    </row>
    <row r="7" spans="2:16" x14ac:dyDescent="0.45">
      <c r="B7" s="9" t="s">
        <v>21</v>
      </c>
      <c r="C7" s="37">
        <v>16</v>
      </c>
      <c r="D7" s="37">
        <v>19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56</v>
      </c>
    </row>
    <row r="8" spans="2:16" x14ac:dyDescent="0.45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2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16</v>
      </c>
      <c r="D11" s="11">
        <v>19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56</v>
      </c>
    </row>
    <row r="12" spans="2:16" x14ac:dyDescent="0.45">
      <c r="B12" s="9" t="s">
        <v>16</v>
      </c>
      <c r="C12" s="12">
        <v>6</v>
      </c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7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>
        <f>E11*Params!$C$7*(1-Params!$C$3)-Params!$C$4</f>
        <v>9778.2000000000007</v>
      </c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26050.200000000004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9778.2000000000007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26050.200000000004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5346.06</v>
      </c>
      <c r="D23" s="10">
        <v>5346.06</v>
      </c>
      <c r="E23" s="10">
        <v>5119.63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15811.75</v>
      </c>
    </row>
    <row r="24" spans="2:16" x14ac:dyDescent="0.45">
      <c r="B24" s="9" t="s">
        <v>8</v>
      </c>
      <c r="C24" s="10">
        <f>1125.19+1939.68</f>
        <v>3064.87</v>
      </c>
      <c r="D24" s="10">
        <f>1125.19+1940.91</f>
        <v>3066.1000000000004</v>
      </c>
      <c r="E24" s="10">
        <f>1105.3+1863.69</f>
        <v>2968.99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9099.9599999999991</v>
      </c>
    </row>
    <row r="25" spans="2:16" x14ac:dyDescent="0.45">
      <c r="B25" s="55" t="s">
        <v>40</v>
      </c>
      <c r="C25" s="56">
        <v>225.12</v>
      </c>
      <c r="D25" s="56">
        <v>558.66</v>
      </c>
      <c r="E25" s="56">
        <v>606.94000000000005</v>
      </c>
      <c r="F25" s="56"/>
      <c r="G25" s="56"/>
      <c r="H25" s="56"/>
      <c r="I25" s="56"/>
      <c r="J25" s="56"/>
      <c r="K25" s="56"/>
      <c r="L25" s="56"/>
      <c r="M25" s="56"/>
      <c r="N25" s="56"/>
      <c r="O25" s="4"/>
      <c r="P25" s="43">
        <f>SUM(C25:N25)</f>
        <v>1390.72</v>
      </c>
    </row>
    <row r="26" spans="2:16" x14ac:dyDescent="0.45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0</v>
      </c>
    </row>
    <row r="27" spans="2:16" x14ac:dyDescent="0.45">
      <c r="B27" s="8" t="s">
        <v>3</v>
      </c>
      <c r="C27" s="44">
        <f t="shared" ref="C27:N27" si="2">SUM(C23:C26)</f>
        <v>8636.0500000000011</v>
      </c>
      <c r="D27" s="44">
        <f t="shared" si="2"/>
        <v>8970.82</v>
      </c>
      <c r="E27" s="44">
        <f t="shared" si="2"/>
        <v>8695.56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26302.43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-1203.8500000000004</v>
      </c>
      <c r="D29" s="47">
        <f t="shared" si="3"/>
        <v>-131.01999999999862</v>
      </c>
      <c r="E29" s="47">
        <f t="shared" si="3"/>
        <v>1082.6400000000012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-252.22999999999774</v>
      </c>
    </row>
    <row r="31" spans="2:16" x14ac:dyDescent="0.45">
      <c r="B31" s="63" t="s">
        <v>37</v>
      </c>
      <c r="C31" s="54">
        <v>368</v>
      </c>
      <c r="D31" s="54">
        <v>570</v>
      </c>
      <c r="E31" s="54">
        <v>1491</v>
      </c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2429</v>
      </c>
    </row>
    <row r="32" spans="2:16" x14ac:dyDescent="0.45">
      <c r="B32" s="63" t="s">
        <v>38</v>
      </c>
      <c r="C32" s="54">
        <v>225.12</v>
      </c>
      <c r="D32" s="54">
        <v>293.8</v>
      </c>
      <c r="E32" s="54">
        <v>606.94000000000005</v>
      </c>
      <c r="F32" s="54"/>
      <c r="G32" s="54"/>
      <c r="H32" s="54"/>
      <c r="I32" s="54"/>
      <c r="J32" s="54"/>
      <c r="K32" s="54"/>
      <c r="L32" s="54"/>
      <c r="M32" s="54"/>
      <c r="N32" s="54"/>
      <c r="P32" s="62">
        <f>SUM(C32:N32)</f>
        <v>1125.8600000000001</v>
      </c>
    </row>
    <row r="34" spans="14:16" x14ac:dyDescent="0.45">
      <c r="N34" s="54" t="s">
        <v>44</v>
      </c>
      <c r="P34" s="62">
        <f>(P31*0.34) + 1330</f>
        <v>2155.86</v>
      </c>
    </row>
    <row r="35" spans="14:16" x14ac:dyDescent="0.45">
      <c r="N35" s="54" t="s">
        <v>45</v>
      </c>
      <c r="P35" s="62">
        <f>P34-P32</f>
        <v>1030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1" t="s">
        <v>23</v>
      </c>
      <c r="C2" s="72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460</v>
      </c>
    </row>
    <row r="6" spans="2:3" ht="28.25" customHeight="1" x14ac:dyDescent="0.45">
      <c r="B6" s="67" t="s">
        <v>46</v>
      </c>
      <c r="C6" s="33">
        <v>480</v>
      </c>
    </row>
    <row r="7" spans="2:3" x14ac:dyDescent="0.45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3" t="s">
        <v>33</v>
      </c>
      <c r="C2" s="73"/>
    </row>
    <row r="3" spans="2:3" ht="17" customHeight="1" x14ac:dyDescent="0.45">
      <c r="B3" s="38" t="s">
        <v>34</v>
      </c>
      <c r="C3" s="39">
        <f>('2023'!P29)+('2024'!P29)+'2025'!P29</f>
        <v>-660.17599999999129</v>
      </c>
    </row>
    <row r="4" spans="2:3" ht="17" customHeight="1" x14ac:dyDescent="0.45">
      <c r="B4" s="38" t="s">
        <v>39</v>
      </c>
      <c r="C4" s="40">
        <f>'2023'!P12+'2024'!P12+'2025'!P12</f>
        <v>50</v>
      </c>
    </row>
    <row r="5" spans="2:3" x14ac:dyDescent="0.45">
      <c r="B5" t="s">
        <v>48</v>
      </c>
      <c r="C5">
        <f>1.04+(2.08*26)-C4</f>
        <v>5.1199999999999974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2025-04-08T21:46:17Z</dcterms:modified>
</cp:coreProperties>
</file>