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P31" i="16"/>
  <c r="P30" i="16"/>
  <c r="P33" i="16" s="1"/>
  <c r="P34" i="16" s="1"/>
  <c r="G28" i="16"/>
  <c r="N26" i="16"/>
  <c r="N28" i="16" s="1"/>
  <c r="M26" i="16"/>
  <c r="L26" i="16"/>
  <c r="K26" i="16"/>
  <c r="J26" i="16"/>
  <c r="I26" i="16"/>
  <c r="H26" i="16"/>
  <c r="G26" i="16"/>
  <c r="F26" i="16"/>
  <c r="F28" i="16" s="1"/>
  <c r="E26" i="16"/>
  <c r="D26" i="16"/>
  <c r="P25" i="16"/>
  <c r="P24" i="16"/>
  <c r="E23" i="16"/>
  <c r="D23" i="16"/>
  <c r="C23" i="16"/>
  <c r="C26" i="16" s="1"/>
  <c r="P26" i="16" s="1"/>
  <c r="P22" i="16"/>
  <c r="N19" i="16"/>
  <c r="M19" i="16"/>
  <c r="M28" i="16" s="1"/>
  <c r="L19" i="16"/>
  <c r="L28" i="16" s="1"/>
  <c r="K19" i="16"/>
  <c r="K28" i="16" s="1"/>
  <c r="J19" i="16"/>
  <c r="J28" i="16" s="1"/>
  <c r="I19" i="16"/>
  <c r="I28" i="16" s="1"/>
  <c r="H19" i="16"/>
  <c r="H28" i="16" s="1"/>
  <c r="G19" i="16"/>
  <c r="F19" i="16"/>
  <c r="D19" i="16"/>
  <c r="D28" i="16" s="1"/>
  <c r="C19" i="16"/>
  <c r="P19" i="16" s="1"/>
  <c r="P18" i="16"/>
  <c r="E17" i="16"/>
  <c r="E19" i="16" s="1"/>
  <c r="E28" i="16" s="1"/>
  <c r="D17" i="16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P33" i="15"/>
  <c r="P34" i="15" s="1"/>
  <c r="P31" i="15"/>
  <c r="P30" i="15"/>
  <c r="N26" i="15"/>
  <c r="K26" i="15"/>
  <c r="J26" i="15"/>
  <c r="I26" i="15"/>
  <c r="H26" i="15"/>
  <c r="G26" i="15"/>
  <c r="F26" i="15"/>
  <c r="C26" i="15"/>
  <c r="P25" i="15"/>
  <c r="P24" i="15"/>
  <c r="N23" i="15"/>
  <c r="M23" i="15"/>
  <c r="M26" i="15" s="1"/>
  <c r="L23" i="15"/>
  <c r="L26" i="15" s="1"/>
  <c r="K23" i="15"/>
  <c r="J23" i="15"/>
  <c r="I23" i="15"/>
  <c r="H23" i="15"/>
  <c r="G23" i="15"/>
  <c r="F23" i="15"/>
  <c r="E23" i="15"/>
  <c r="E26" i="15" s="1"/>
  <c r="D23" i="15"/>
  <c r="D26" i="15" s="1"/>
  <c r="P26" i="15" s="1"/>
  <c r="C23" i="15"/>
  <c r="P22" i="15"/>
  <c r="N19" i="15"/>
  <c r="N28" i="15" s="1"/>
  <c r="M19" i="15"/>
  <c r="L19" i="15"/>
  <c r="K19" i="15"/>
  <c r="K28" i="15" s="1"/>
  <c r="G19" i="15"/>
  <c r="G28" i="15" s="1"/>
  <c r="F19" i="15"/>
  <c r="F28" i="15" s="1"/>
  <c r="E19" i="15"/>
  <c r="E28" i="15" s="1"/>
  <c r="D19" i="15"/>
  <c r="D28" i="15" s="1"/>
  <c r="C19" i="15"/>
  <c r="P19" i="15" s="1"/>
  <c r="P18" i="15"/>
  <c r="N17" i="15"/>
  <c r="M17" i="15"/>
  <c r="L17" i="15"/>
  <c r="K17" i="15"/>
  <c r="J17" i="15"/>
  <c r="J19" i="15" s="1"/>
  <c r="J28" i="15" s="1"/>
  <c r="I17" i="15"/>
  <c r="I19" i="15" s="1"/>
  <c r="I28" i="15" s="1"/>
  <c r="H17" i="15"/>
  <c r="H19" i="15" s="1"/>
  <c r="H28" i="15" s="1"/>
  <c r="G17" i="15"/>
  <c r="F17" i="15"/>
  <c r="E17" i="15"/>
  <c r="D17" i="15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1" i="14"/>
  <c r="P30" i="14"/>
  <c r="M26" i="14"/>
  <c r="L26" i="14"/>
  <c r="K26" i="14"/>
  <c r="J26" i="14"/>
  <c r="I26" i="14"/>
  <c r="H26" i="14"/>
  <c r="E26" i="14"/>
  <c r="D26" i="14"/>
  <c r="C26" i="14"/>
  <c r="P25" i="14"/>
  <c r="P24" i="14"/>
  <c r="N23" i="14"/>
  <c r="N26" i="14" s="1"/>
  <c r="M23" i="14"/>
  <c r="L23" i="14"/>
  <c r="K23" i="14"/>
  <c r="J23" i="14"/>
  <c r="I23" i="14"/>
  <c r="H23" i="14"/>
  <c r="G23" i="14"/>
  <c r="G26" i="14" s="1"/>
  <c r="F23" i="14"/>
  <c r="F26" i="14" s="1"/>
  <c r="E23" i="14"/>
  <c r="D23" i="14"/>
  <c r="P22" i="14"/>
  <c r="N19" i="14"/>
  <c r="M19" i="14"/>
  <c r="M28" i="14" s="1"/>
  <c r="L19" i="14"/>
  <c r="L28" i="14" s="1"/>
  <c r="K19" i="14"/>
  <c r="K28" i="14" s="1"/>
  <c r="H19" i="14"/>
  <c r="H28" i="14" s="1"/>
  <c r="G19" i="14"/>
  <c r="G28" i="14" s="1"/>
  <c r="F19" i="14"/>
  <c r="F28" i="14" s="1"/>
  <c r="E19" i="14"/>
  <c r="E28" i="14" s="1"/>
  <c r="D19" i="14"/>
  <c r="D28" i="14" s="1"/>
  <c r="C19" i="14"/>
  <c r="P18" i="14"/>
  <c r="N17" i="14"/>
  <c r="M17" i="14"/>
  <c r="L17" i="14"/>
  <c r="K17" i="14"/>
  <c r="J17" i="14"/>
  <c r="J19" i="14" s="1"/>
  <c r="J28" i="14" s="1"/>
  <c r="I17" i="14"/>
  <c r="I19" i="14" s="1"/>
  <c r="I28" i="14" s="1"/>
  <c r="H17" i="14"/>
  <c r="G17" i="14"/>
  <c r="F17" i="14"/>
  <c r="E17" i="14"/>
  <c r="D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19" i="14" l="1"/>
  <c r="P26" i="14"/>
  <c r="L28" i="15"/>
  <c r="N28" i="14"/>
  <c r="M28" i="15"/>
  <c r="P23" i="14"/>
  <c r="C28" i="14"/>
  <c r="P28" i="14" s="1"/>
  <c r="P17" i="16"/>
  <c r="P23" i="15"/>
  <c r="C28" i="15"/>
  <c r="P23" i="16"/>
  <c r="C28" i="16"/>
  <c r="P28" i="16" s="1"/>
  <c r="P28" i="15" l="1"/>
  <c r="C3" i="13" s="1"/>
</calcChain>
</file>

<file path=xl/comments1.xml><?xml version="1.0" encoding="utf-8"?>
<comments xmlns="http://schemas.openxmlformats.org/spreadsheetml/2006/main">
  <authors>
    <author>PC-HOUDA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<sst xmlns="http://schemas.openxmlformats.org/spreadsheetml/2006/main" count="124" uniqueCount="47">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</sst>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4"/>
  <sheetViews>
    <sheetView topLeftCell="A3" workbookViewId="0">
      <selection activeCell="O17" sqref="O17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45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45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45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45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45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45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45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45">
      <c r="P32"/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A3" workbookViewId="0">
      <selection activeCell="P17" sqref="P17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223</v>
      </c>
    </row>
    <row r="7" spans="2:16" x14ac:dyDescent="0.45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>
        <v>23</v>
      </c>
      <c r="J7" s="37">
        <v>17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232</v>
      </c>
    </row>
    <row r="8" spans="2:16" x14ac:dyDescent="0.45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4</v>
      </c>
      <c r="J8" s="63">
        <f t="shared" si="0"/>
        <v>-2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>
        <v>23</v>
      </c>
      <c r="J11" s="11">
        <v>17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232</v>
      </c>
    </row>
    <row r="12" spans="2:16" x14ac:dyDescent="0.45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>
        <v>4</v>
      </c>
      <c r="K12" s="12"/>
      <c r="L12" s="12"/>
      <c r="M12" s="12"/>
      <c r="N12" s="12">
        <v>2</v>
      </c>
      <c r="P12" s="58">
        <f>SUM(C12:N12)</f>
        <v>16</v>
      </c>
    </row>
    <row r="13" spans="2:16" x14ac:dyDescent="0.45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>
        <f>I11*Params!$C$6*(1-Params!$C$3)-Params!$C$4</f>
        <v>11351.4</v>
      </c>
      <c r="J17" s="10">
        <f>J11*Params!$C$6*(1-Params!$C$3)-Params!$C$4</f>
        <v>8370.6</v>
      </c>
      <c r="K17" s="10">
        <f>K11*Params!$C$6*(1-Params!$C$3)-Params!$C$4</f>
        <v>10357.800000000001</v>
      </c>
      <c r="L17" s="10">
        <f>L11*Params!$C$6*(1-Params!$C$3)-Params!$C$4</f>
        <v>11351.4</v>
      </c>
      <c r="M17" s="10">
        <f>M11*Params!$C$6*(1-Params!$C$3)-Params!$C$4</f>
        <v>9364.2000000000007</v>
      </c>
      <c r="N17" s="10">
        <f>N11*Params!$C$6*(1-Params!$C$3)-Params!$C$4</f>
        <v>9364.2000000000007</v>
      </c>
      <c r="O17" s="4"/>
      <c r="P17" s="41">
        <f>SUM(C17:N17)</f>
        <v>114357.6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10854.6</v>
      </c>
      <c r="D19" s="28">
        <f t="shared" si="1"/>
        <v>10357.800000000001</v>
      </c>
      <c r="E19" s="28">
        <f t="shared" si="1"/>
        <v>10357.800000000001</v>
      </c>
      <c r="F19" s="28">
        <f t="shared" si="1"/>
        <v>2905.8</v>
      </c>
      <c r="G19" s="28">
        <f t="shared" si="1"/>
        <v>9861</v>
      </c>
      <c r="H19" s="28">
        <f t="shared" si="1"/>
        <v>9861</v>
      </c>
      <c r="I19" s="28">
        <f t="shared" si="1"/>
        <v>11351.4</v>
      </c>
      <c r="J19" s="28">
        <f t="shared" si="1"/>
        <v>8370.6</v>
      </c>
      <c r="K19" s="28">
        <f t="shared" si="1"/>
        <v>10357.800000000001</v>
      </c>
      <c r="L19" s="28">
        <f t="shared" si="1"/>
        <v>11351.4</v>
      </c>
      <c r="M19" s="28">
        <f t="shared" si="1"/>
        <v>9364.2000000000007</v>
      </c>
      <c r="N19" s="28">
        <f t="shared" si="1"/>
        <v>9364.2000000000007</v>
      </c>
      <c r="O19" s="5"/>
      <c r="P19" s="42">
        <f>SUM(C19:N19)</f>
        <v>114357.6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>
        <v>5420.32</v>
      </c>
      <c r="J22" s="10">
        <v>5420.32</v>
      </c>
      <c r="K22" s="10">
        <v>5429.84</v>
      </c>
      <c r="L22" s="10">
        <v>5420.32</v>
      </c>
      <c r="M22" s="10">
        <v>5420.32</v>
      </c>
      <c r="N22" s="10">
        <v>5420.32</v>
      </c>
      <c r="O22" s="4"/>
      <c r="P22" s="43">
        <f>SUM(C22:N22)</f>
        <v>63780.590000000004</v>
      </c>
    </row>
    <row r="23" spans="2:16" x14ac:dyDescent="0.45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>
        <f>1307.96+2389.68</f>
        <v>3697.64</v>
      </c>
      <c r="J23" s="10">
        <f>1307.96+2389.68</f>
        <v>3697.64</v>
      </c>
      <c r="K23" s="10">
        <f>1310.08+2393.7</f>
        <v>3703.7799999999997</v>
      </c>
      <c r="L23" s="10">
        <f>1307.96+2389.68</f>
        <v>3697.64</v>
      </c>
      <c r="M23" s="10">
        <f>1307.96+2389.68</f>
        <v>3697.64</v>
      </c>
      <c r="N23" s="10">
        <f>1307.96+2389.68</f>
        <v>3697.64</v>
      </c>
      <c r="O23" s="4"/>
      <c r="P23" s="43">
        <f>SUM(C23:N23)</f>
        <v>43456.84</v>
      </c>
    </row>
    <row r="24" spans="2:16" x14ac:dyDescent="0.45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>
        <v>329.90800000000002</v>
      </c>
      <c r="J24" s="10">
        <v>269.93200000000002</v>
      </c>
      <c r="K24" s="10">
        <v>309.916</v>
      </c>
      <c r="L24" s="10">
        <v>329.90800000000002</v>
      </c>
      <c r="M24" s="10">
        <v>289.92399999999998</v>
      </c>
      <c r="N24" s="10">
        <v>494.92399999999998</v>
      </c>
      <c r="O24" s="4"/>
      <c r="P24" s="43">
        <f>SUM(C24:N24)</f>
        <v>3714.0719999999997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45">
      <c r="B26" s="8" t="s">
        <v>3</v>
      </c>
      <c r="C26" s="44">
        <f t="shared" ref="C26:N26" si="2">SUM(C22:C25)</f>
        <v>9399.8320000000003</v>
      </c>
      <c r="D26" s="44">
        <f t="shared" si="2"/>
        <v>9399.8359999999993</v>
      </c>
      <c r="E26" s="44">
        <f t="shared" si="2"/>
        <v>9399.8359999999993</v>
      </c>
      <c r="F26" s="44">
        <f t="shared" si="2"/>
        <v>7173.9260000000004</v>
      </c>
      <c r="G26" s="44">
        <f t="shared" si="2"/>
        <v>9415.07</v>
      </c>
      <c r="H26" s="44">
        <f t="shared" si="2"/>
        <v>9494.07</v>
      </c>
      <c r="I26" s="44">
        <f t="shared" si="2"/>
        <v>9447.8679999999986</v>
      </c>
      <c r="J26" s="44">
        <f t="shared" si="2"/>
        <v>9387.8919999999998</v>
      </c>
      <c r="K26" s="44">
        <f t="shared" si="2"/>
        <v>9443.5359999999982</v>
      </c>
      <c r="L26" s="44">
        <f t="shared" si="2"/>
        <v>9447.8679999999986</v>
      </c>
      <c r="M26" s="44">
        <f t="shared" si="2"/>
        <v>9407.8839999999982</v>
      </c>
      <c r="N26" s="44">
        <f t="shared" si="2"/>
        <v>9612.8839999999982</v>
      </c>
      <c r="O26" s="4"/>
      <c r="P26" s="60">
        <f>SUM(C26:N26)</f>
        <v>111030.50199999998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1454.768</v>
      </c>
      <c r="D28" s="47">
        <f t="shared" si="3"/>
        <v>957.96400000000176</v>
      </c>
      <c r="E28" s="47">
        <f t="shared" si="3"/>
        <v>957.96400000000176</v>
      </c>
      <c r="F28" s="47">
        <f t="shared" si="3"/>
        <v>-4268.1260000000002</v>
      </c>
      <c r="G28" s="47">
        <f t="shared" si="3"/>
        <v>445.93000000000029</v>
      </c>
      <c r="H28" s="47">
        <f t="shared" si="3"/>
        <v>366.93000000000029</v>
      </c>
      <c r="I28" s="47">
        <f t="shared" si="3"/>
        <v>1903.5320000000011</v>
      </c>
      <c r="J28" s="47">
        <f t="shared" si="3"/>
        <v>-1017.2919999999995</v>
      </c>
      <c r="K28" s="47">
        <f t="shared" si="3"/>
        <v>914.26400000000285</v>
      </c>
      <c r="L28" s="47">
        <f t="shared" si="3"/>
        <v>1903.5320000000011</v>
      </c>
      <c r="M28" s="47">
        <f t="shared" si="3"/>
        <v>-43.683999999997468</v>
      </c>
      <c r="N28" s="47">
        <f t="shared" si="3"/>
        <v>-248.68399999999747</v>
      </c>
      <c r="P28" s="59">
        <f>SUM(C28:N28)</f>
        <v>3327.0980000000145</v>
      </c>
    </row>
    <row r="30" spans="2:16" x14ac:dyDescent="0.45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>
        <v>644</v>
      </c>
      <c r="J30" s="54">
        <v>476</v>
      </c>
      <c r="K30" s="54">
        <v>588</v>
      </c>
      <c r="L30" s="54">
        <v>644</v>
      </c>
      <c r="M30" s="54">
        <v>532</v>
      </c>
      <c r="N30" s="54">
        <v>532</v>
      </c>
      <c r="P30" s="61">
        <f>SUM(C30:N30)</f>
        <v>6496</v>
      </c>
    </row>
    <row r="31" spans="2:16" x14ac:dyDescent="0.45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>
        <v>329.90800000000002</v>
      </c>
      <c r="J31" s="54">
        <v>269.93200000000002</v>
      </c>
      <c r="K31" s="54">
        <v>309.916</v>
      </c>
      <c r="L31" s="54">
        <v>329.90800000000002</v>
      </c>
      <c r="M31" s="54">
        <v>289.92399999999998</v>
      </c>
      <c r="N31" s="54">
        <v>494.92399999999998</v>
      </c>
      <c r="P31" s="61">
        <f>SUM(C31:N31)</f>
        <v>3714.0719999999997</v>
      </c>
    </row>
    <row r="33" spans="14:16" x14ac:dyDescent="0.45">
      <c r="N33" s="54" t="s">
        <v>44</v>
      </c>
      <c r="P33" s="61">
        <f>(P30*0.357) + 1395</f>
        <v>3714.0720000000001</v>
      </c>
    </row>
    <row r="34" spans="14:16" x14ac:dyDescent="0.45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A16" workbookViewId="0">
      <selection activeCell="E24" sqref="E24"/>
    </sheetView>
  </sheetViews>
  <sheetFormatPr baseColWidth="10" defaultRowHeight="14.25" x14ac:dyDescent="0.4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22</v>
      </c>
      <c r="D7" s="37">
        <v>20</v>
      </c>
      <c r="E7" s="37">
        <v>19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61</v>
      </c>
    </row>
    <row r="8" spans="2:16" x14ac:dyDescent="0.45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19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61</v>
      </c>
    </row>
    <row r="12" spans="2:16" x14ac:dyDescent="0.45">
      <c r="B12" s="9" t="s">
        <v>16</v>
      </c>
      <c r="C12" s="12"/>
      <c r="D12" s="12"/>
      <c r="E12" s="12">
        <v>2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2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10854.6</v>
      </c>
      <c r="D17" s="10">
        <f>D11*Params!$C$6*(1-Params!$C$3)-Params!$C$4</f>
        <v>9861</v>
      </c>
      <c r="E17" s="10">
        <f>E11*Params!$C$6*(1-Params!$C$3)-Params!$C$4</f>
        <v>9364.2000000000007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30079.8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10854.6</v>
      </c>
      <c r="D19" s="28">
        <f t="shared" si="1"/>
        <v>9861</v>
      </c>
      <c r="E19" s="28">
        <f t="shared" si="1"/>
        <v>9364.2000000000007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30079.8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5418.74</v>
      </c>
      <c r="D22" s="10">
        <v>5418.74</v>
      </c>
      <c r="E22" s="10">
        <v>5418.74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16256.22</v>
      </c>
    </row>
    <row r="23" spans="2:16" x14ac:dyDescent="0.45">
      <c r="B23" s="9" t="s">
        <v>8</v>
      </c>
      <c r="C23" s="10">
        <f>1314.1+2396.05</f>
        <v>3710.15</v>
      </c>
      <c r="D23" s="10">
        <f>1314.1+2396.05</f>
        <v>3710.15</v>
      </c>
      <c r="E23" s="10">
        <f>1314.1+2396.05</f>
        <v>3710.15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11130.45</v>
      </c>
    </row>
    <row r="24" spans="2:16" x14ac:dyDescent="0.45">
      <c r="B24" s="55" t="s">
        <v>40</v>
      </c>
      <c r="C24" s="10">
        <v>319.91199999999998</v>
      </c>
      <c r="D24" s="10">
        <v>299.92</v>
      </c>
      <c r="E24" s="10">
        <v>289.92399999999998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909.75599999999997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45">
      <c r="B26" s="8" t="s">
        <v>3</v>
      </c>
      <c r="C26" s="44">
        <f t="shared" ref="C26:N26" si="2">SUM(C22:C25)</f>
        <v>9448.8019999999997</v>
      </c>
      <c r="D26" s="44">
        <f t="shared" si="2"/>
        <v>9428.81</v>
      </c>
      <c r="E26" s="44">
        <f t="shared" si="2"/>
        <v>9418.8139999999985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28296.425999999999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1405.7980000000007</v>
      </c>
      <c r="D28" s="47">
        <f t="shared" si="3"/>
        <v>432.19000000000051</v>
      </c>
      <c r="E28" s="47">
        <f t="shared" si="3"/>
        <v>-54.613999999997759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1783.3740000000034</v>
      </c>
    </row>
    <row r="30" spans="2:16" x14ac:dyDescent="0.45">
      <c r="B30" s="62" t="s">
        <v>37</v>
      </c>
      <c r="C30" s="54">
        <v>616</v>
      </c>
      <c r="D30" s="54">
        <v>560</v>
      </c>
      <c r="E30" s="54">
        <v>532</v>
      </c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1708</v>
      </c>
    </row>
    <row r="31" spans="2:16" x14ac:dyDescent="0.45">
      <c r="B31" s="62" t="s">
        <v>38</v>
      </c>
      <c r="C31" s="54">
        <v>319.91199999999998</v>
      </c>
      <c r="D31" s="54">
        <v>299.92</v>
      </c>
      <c r="E31" s="54">
        <v>289.92399999999998</v>
      </c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909.75599999999997</v>
      </c>
    </row>
    <row r="33" spans="14:16" x14ac:dyDescent="0.45">
      <c r="N33" s="54" t="s">
        <v>44</v>
      </c>
      <c r="P33" s="61">
        <f>(P30*0.357) + 1395</f>
        <v>2004.7559999999999</v>
      </c>
    </row>
    <row r="34" spans="14:16" x14ac:dyDescent="0.45">
      <c r="N34" s="54" t="s">
        <v>45</v>
      </c>
      <c r="P34" s="61">
        <f>P33-P31</f>
        <v>1095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7" sqref="C7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580</v>
      </c>
    </row>
    <row r="6" spans="2:3" ht="23" customHeight="1" x14ac:dyDescent="0.45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9" t="s">
        <v>33</v>
      </c>
      <c r="C2" s="69"/>
    </row>
    <row r="3" spans="2:3" ht="17" customHeight="1" x14ac:dyDescent="0.45">
      <c r="B3" s="38" t="s">
        <v>34</v>
      </c>
      <c r="C3" s="39">
        <f>'2023'!P28+'2024'!P28+'2025'!P28</f>
        <v>3884.9120000000266</v>
      </c>
    </row>
    <row r="4" spans="2:3" ht="17" customHeight="1" x14ac:dyDescent="0.45">
      <c r="B4" s="38" t="s">
        <v>39</v>
      </c>
      <c r="C4" s="40">
        <f>'2023'!P12+'2024'!P12+'2025'!P12</f>
        <v>38</v>
      </c>
    </row>
    <row r="5" spans="2:3" x14ac:dyDescent="0.45">
      <c r="B5" t="s">
        <v>46</v>
      </c>
      <c r="C5">
        <f>(25*2.08)-C4</f>
        <v>14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2025-04-08T13:35:56Z</dcterms:modified>
</cp:coreProperties>
</file>