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controler\"/>
    </mc:Choice>
  </mc:AlternateContent>
  <bookViews>
    <workbookView xWindow="0" yWindow="0" windowWidth="22523" windowHeight="5670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'2025'!$B$36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'2025'!$B$35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'2025'!$B$33</definedName>
    <definedName name="SORTIES" localSheetId="0">'2025'!$B$22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'2025'!$B$27</definedName>
    <definedName name="SORTIES_CHARGES_SOCIALES_PATRONALES">#REF!</definedName>
    <definedName name="SORTIES_FRAIS_KM" localSheetId="0">'2025'!$B$28</definedName>
    <definedName name="SORTIES_FRAIS_PEE_AMUNDI" localSheetId="0">'2025'!$B$26</definedName>
    <definedName name="SORTIES_FRAIS_PEE_AMUNDI">#REF!</definedName>
    <definedName name="SORTIES_INTERESSEMENT" localSheetId="0">'2025'!#REF!</definedName>
    <definedName name="SORTIES_INTERESSEMENT">#REF!</definedName>
    <definedName name="SORTIES_INTERESSEMENT_CSG_CRDS">'2025'!$B$25</definedName>
    <definedName name="SORTIES_INTERSSEMENT_NET">'2025'!$B$24</definedName>
    <definedName name="SORTIES_SALAIRE_NET" localSheetId="0">'2025'!$B$23</definedName>
    <definedName name="SORTIES_SALAIRE_NET">#REF!</definedName>
    <definedName name="TOTAL" localSheetId="0">'2025'!$P$3</definedName>
    <definedName name="TOTAL">#REF!</definedName>
    <definedName name="TOTAL_ENTREES" localSheetId="0">'2025'!$B$20</definedName>
    <definedName name="TOTAL_ENTREES">#REF!</definedName>
    <definedName name="TOTAL_SORTIES" localSheetId="0">'2025'!$B$31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31" i="14" l="1"/>
  <c r="E31" i="14"/>
  <c r="F31" i="14"/>
  <c r="G31" i="14"/>
  <c r="H31" i="14"/>
  <c r="I31" i="14"/>
  <c r="J31" i="14"/>
  <c r="K31" i="14"/>
  <c r="L31" i="14"/>
  <c r="M31" i="14"/>
  <c r="N31" i="14"/>
  <c r="C31" i="14"/>
  <c r="E25" i="14" l="1"/>
  <c r="E24" i="14"/>
  <c r="E26" i="14" l="1"/>
  <c r="D27" i="14" l="1"/>
  <c r="D17" i="14"/>
  <c r="D20" i="14" s="1"/>
  <c r="P36" i="14"/>
  <c r="P35" i="14"/>
  <c r="P28" i="14"/>
  <c r="E27" i="14"/>
  <c r="C27" i="14"/>
  <c r="P23" i="14"/>
  <c r="N20" i="14"/>
  <c r="M20" i="14"/>
  <c r="L20" i="14"/>
  <c r="K20" i="14"/>
  <c r="J20" i="14"/>
  <c r="I20" i="14"/>
  <c r="I33" i="14" s="1"/>
  <c r="H20" i="14"/>
  <c r="H33" i="14" s="1"/>
  <c r="G20" i="14"/>
  <c r="F20" i="14"/>
  <c r="P18" i="14"/>
  <c r="E17" i="14"/>
  <c r="E20" i="14" s="1"/>
  <c r="C17" i="14"/>
  <c r="C20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C33" i="14" l="1"/>
  <c r="J33" i="14"/>
  <c r="K33" i="14"/>
  <c r="M33" i="14"/>
  <c r="F33" i="14"/>
  <c r="N33" i="14"/>
  <c r="G33" i="14"/>
  <c r="P27" i="14"/>
  <c r="P8" i="14"/>
  <c r="E33" i="14"/>
  <c r="L33" i="14"/>
  <c r="P31" i="14"/>
  <c r="D33" i="14"/>
  <c r="P17" i="14"/>
  <c r="P20" i="14"/>
  <c r="P33" i="14" l="1"/>
  <c r="C3" i="13" s="1"/>
</calcChain>
</file>

<file path=xl/sharedStrings.xml><?xml version="1.0" encoding="utf-8"?>
<sst xmlns="http://schemas.openxmlformats.org/spreadsheetml/2006/main" count="49" uniqueCount="48">
  <si>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</si>
  <si>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</si>
  <si>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</si>
  <si>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</si>
  <si>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</si>
  <si>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</si>
  <si>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</si>
  <si>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</si>
  <si>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</si>
  <si>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</si>
  <si>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</si>
  <si>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</si>
  <si>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</si>
  <si>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</si>
  <si>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</si>
  <si>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</si>
  <si>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</si>
  <si>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</si>
  <si>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</si>
  <si>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</si>
  <si>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</si>
  <si>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</si>
  <si>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</si>
  <si>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</si>
  <si>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</si>
  <si>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</si>
  <si>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</si>
  <si>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</si>
  <si>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</si>
  <si>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</si>
  <si>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</si>
  <si>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</si>
  <si>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</si>
  <si>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</si>
  <si>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</si>
  <si>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</si>
  <si>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</si>
  <si>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</si>
  <si>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</si>
  <si>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</si>
  <si>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</si>
  <si>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2025)</t>
  </si>
  <si>
    <t>Solde NETPOWER</t>
  </si>
  <si>
    <t>Intéressement Net</t>
  </si>
  <si>
    <t>CSG/CRDS Intéressement</t>
  </si>
  <si>
    <t>Frais PEE Amundi</t>
  </si>
  <si>
    <t>Avance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</si>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</sst>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Protection="1">
      <protection locked="0"/>
    </xf>
    <xf numFmtId="4" fontId="11" fillId="4" borderId="5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tabSelected="1" topLeftCell="B16" workbookViewId="0">
      <selection activeCell="E30" sqref="E30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8" t="s">
        <v>9</v>
      </c>
    </row>
    <row r="2" spans="2:16" x14ac:dyDescent="0.45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18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56</v>
      </c>
    </row>
    <row r="7" spans="2:16" x14ac:dyDescent="0.45">
      <c r="B7" s="9" t="s">
        <v>21</v>
      </c>
      <c r="C7" s="37">
        <v>22</v>
      </c>
      <c r="D7" s="37">
        <v>20</v>
      </c>
      <c r="E7" s="37">
        <v>11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53</v>
      </c>
    </row>
    <row r="8" spans="2:16" x14ac:dyDescent="0.45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-7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11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53</v>
      </c>
    </row>
    <row r="12" spans="2:16" x14ac:dyDescent="0.45">
      <c r="B12" s="9" t="s">
        <v>16</v>
      </c>
      <c r="C12" s="12"/>
      <c r="D12" s="12"/>
      <c r="E12" s="12">
        <v>10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10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12773.351999999999</v>
      </c>
      <c r="D17" s="10">
        <f>D11*Params!$C$5*(1-Params!$C$3)-Params!$C$4</f>
        <v>11605.32</v>
      </c>
      <c r="E17" s="10">
        <f>E11*Params!$C$5*(1-Params!$C$3)-Params!$C$4</f>
        <v>6349.1759999999995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30727.847999999998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55" t="s">
        <v>42</v>
      </c>
      <c r="C19" s="64">
        <v>-2955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45">
      <c r="B20" s="27" t="s">
        <v>2</v>
      </c>
      <c r="C20" s="28">
        <f>SUM(C17:C19)</f>
        <v>9818.351999999999</v>
      </c>
      <c r="D20" s="28">
        <f t="shared" ref="D20:N20" si="1">SUM(D17:D18)</f>
        <v>11605.32</v>
      </c>
      <c r="E20" s="28">
        <f t="shared" si="1"/>
        <v>6349.1759999999995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27772.847999999998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5938.84</v>
      </c>
      <c r="D23" s="10">
        <v>1204.7</v>
      </c>
      <c r="E23" s="10">
        <v>5002.51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12146.05</v>
      </c>
    </row>
    <row r="24" spans="2:16" x14ac:dyDescent="0.45">
      <c r="B24" s="9" t="s">
        <v>43</v>
      </c>
      <c r="C24" s="10"/>
      <c r="D24" s="10"/>
      <c r="E24" s="10">
        <f>(6249.83/5)*(1-9.7%)</f>
        <v>1128.719298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/>
    </row>
    <row r="25" spans="2:16" x14ac:dyDescent="0.45">
      <c r="B25" s="66" t="s">
        <v>44</v>
      </c>
      <c r="C25" s="10"/>
      <c r="D25" s="10"/>
      <c r="E25" s="67">
        <f>(6249.83/5)*9.7%</f>
        <v>121.24670199999997</v>
      </c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/>
    </row>
    <row r="26" spans="2:16" x14ac:dyDescent="0.45">
      <c r="B26" s="66" t="s">
        <v>45</v>
      </c>
      <c r="C26" s="10"/>
      <c r="D26" s="10"/>
      <c r="E26" s="67">
        <f>E24*0.02</f>
        <v>22.574385960000001</v>
      </c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/>
    </row>
    <row r="27" spans="2:16" x14ac:dyDescent="0.45">
      <c r="B27" s="9" t="s">
        <v>8</v>
      </c>
      <c r="C27" s="10">
        <f>1341.12+2561.91</f>
        <v>3903.0299999999997</v>
      </c>
      <c r="D27" s="10">
        <f>2657.73+1372.77</f>
        <v>4030.5</v>
      </c>
      <c r="E27" s="10">
        <f>1247.32+2633.9</f>
        <v>3881.2200000000003</v>
      </c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3">
        <f>SUM(C27:N27)</f>
        <v>11814.75</v>
      </c>
    </row>
    <row r="28" spans="2:16" x14ac:dyDescent="0.45">
      <c r="B28" s="55" t="s">
        <v>40</v>
      </c>
      <c r="C28" s="10">
        <v>548</v>
      </c>
      <c r="D28" s="10">
        <v>508</v>
      </c>
      <c r="E28" s="10">
        <v>212.2</v>
      </c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3">
        <f>SUM(C28:N28)</f>
        <v>1268.2</v>
      </c>
    </row>
    <row r="29" spans="2:16" x14ac:dyDescent="0.45">
      <c r="B29" s="55" t="s">
        <v>46</v>
      </c>
      <c r="C29" s="64"/>
      <c r="D29" s="64">
        <v>5000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/>
    </row>
    <row r="30" spans="2:16" x14ac:dyDescent="0.45">
      <c r="B30" s="55" t="s">
        <v>47</v>
      </c>
      <c r="C30" s="10"/>
      <c r="D30" s="10"/>
      <c r="E30" s="10">
        <v>1698.34</v>
      </c>
      <c r="G30" s="10"/>
      <c r="H30" s="10"/>
      <c r="I30" s="10"/>
      <c r="J30" s="10"/>
      <c r="K30" s="10"/>
      <c r="L30" s="10"/>
      <c r="M30" s="10"/>
      <c r="N30" s="10"/>
      <c r="O30" s="4"/>
      <c r="P30" s="43"/>
    </row>
    <row r="31" spans="2:16" x14ac:dyDescent="0.45">
      <c r="B31" s="8" t="s">
        <v>3</v>
      </c>
      <c r="C31" s="44">
        <f>SUM(C23:C30)</f>
        <v>10389.869999999999</v>
      </c>
      <c r="D31" s="44">
        <f t="shared" ref="D31:N31" si="2">SUM(D23:D30)</f>
        <v>10743.2</v>
      </c>
      <c r="E31" s="44">
        <f>SUM(E23:E30)</f>
        <v>12066.810385960001</v>
      </c>
      <c r="F31" s="44">
        <f t="shared" si="2"/>
        <v>0</v>
      </c>
      <c r="G31" s="44">
        <f t="shared" si="2"/>
        <v>0</v>
      </c>
      <c r="H31" s="44">
        <f t="shared" si="2"/>
        <v>0</v>
      </c>
      <c r="I31" s="44">
        <f t="shared" si="2"/>
        <v>0</v>
      </c>
      <c r="J31" s="44">
        <f t="shared" si="2"/>
        <v>0</v>
      </c>
      <c r="K31" s="44">
        <f t="shared" si="2"/>
        <v>0</v>
      </c>
      <c r="L31" s="44">
        <f t="shared" si="2"/>
        <v>0</v>
      </c>
      <c r="M31" s="44">
        <f t="shared" si="2"/>
        <v>0</v>
      </c>
      <c r="N31" s="44">
        <f t="shared" si="2"/>
        <v>0</v>
      </c>
      <c r="O31" s="4"/>
      <c r="P31" s="60">
        <f>SUM(C31:N31)</f>
        <v>33199.880385960001</v>
      </c>
    </row>
    <row r="32" spans="2:16" x14ac:dyDescent="0.45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45">
      <c r="B33" s="46" t="s">
        <v>36</v>
      </c>
      <c r="C33" s="47">
        <f t="shared" ref="C33:N33" si="3">C20-C31</f>
        <v>-571.51800000000003</v>
      </c>
      <c r="D33" s="47">
        <f t="shared" si="3"/>
        <v>862.11999999999898</v>
      </c>
      <c r="E33" s="47">
        <f t="shared" si="3"/>
        <v>-5717.634385960002</v>
      </c>
      <c r="F33" s="47">
        <f t="shared" si="3"/>
        <v>0</v>
      </c>
      <c r="G33" s="47">
        <f t="shared" si="3"/>
        <v>0</v>
      </c>
      <c r="H33" s="47">
        <f t="shared" si="3"/>
        <v>0</v>
      </c>
      <c r="I33" s="47">
        <f t="shared" si="3"/>
        <v>0</v>
      </c>
      <c r="J33" s="47">
        <f t="shared" si="3"/>
        <v>0</v>
      </c>
      <c r="K33" s="47">
        <f t="shared" si="3"/>
        <v>0</v>
      </c>
      <c r="L33" s="47">
        <f t="shared" si="3"/>
        <v>0</v>
      </c>
      <c r="M33" s="47">
        <f t="shared" si="3"/>
        <v>0</v>
      </c>
      <c r="N33" s="47">
        <f t="shared" si="3"/>
        <v>0</v>
      </c>
      <c r="P33" s="59">
        <f>SUM(C33:O33)</f>
        <v>-5427.032385960003</v>
      </c>
    </row>
    <row r="35" spans="2:16" x14ac:dyDescent="0.45">
      <c r="B35" s="62" t="s">
        <v>37</v>
      </c>
      <c r="C35" s="54">
        <v>1320</v>
      </c>
      <c r="D35" s="54">
        <v>1200</v>
      </c>
      <c r="E35" s="54">
        <v>330</v>
      </c>
      <c r="F35" s="54"/>
      <c r="G35" s="54"/>
      <c r="H35" s="54"/>
      <c r="I35" s="54"/>
      <c r="J35" s="54"/>
      <c r="K35" s="54"/>
      <c r="L35" s="54"/>
      <c r="M35" s="54"/>
      <c r="N35" s="54"/>
      <c r="P35" s="61">
        <f>SUM(C35:N35)</f>
        <v>2850</v>
      </c>
    </row>
    <row r="36" spans="2:16" x14ac:dyDescent="0.45">
      <c r="B36" s="62" t="s">
        <v>38</v>
      </c>
      <c r="C36" s="54">
        <v>548</v>
      </c>
      <c r="D36" s="54">
        <v>508</v>
      </c>
      <c r="E36" s="54">
        <v>212.2</v>
      </c>
      <c r="F36" s="54"/>
      <c r="G36" s="54"/>
      <c r="H36" s="54"/>
      <c r="I36" s="54"/>
      <c r="J36" s="54"/>
      <c r="K36" s="54"/>
      <c r="L36" s="54"/>
      <c r="M36" s="54"/>
      <c r="N36" s="54"/>
      <c r="P36" s="61">
        <f>SUM(C36:N36)</f>
        <v>1268.2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0" t="s">
        <v>23</v>
      </c>
      <c r="C2" s="71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634.79999999999995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72" t="s">
        <v>33</v>
      </c>
      <c r="C2" s="72"/>
    </row>
    <row r="3" spans="2:3" ht="17" customHeight="1" x14ac:dyDescent="0.45">
      <c r="B3" s="38" t="s">
        <v>34</v>
      </c>
      <c r="C3" s="39">
        <f>'2025'!P33</f>
        <v>-5427.032385960003</v>
      </c>
    </row>
    <row r="4" spans="2:3" ht="17" customHeight="1" x14ac:dyDescent="0.45">
      <c r="B4" s="38" t="s">
        <v>39</v>
      </c>
      <c r="C4" s="40">
        <f>'2025'!P12</f>
        <v>10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38</vt:i4>
      </vt:variant>
    </vt:vector>
  </HeadingPairs>
  <TitlesOfParts>
    <vt:vector size="41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'2025'!SORTIES_FRAIS_PEE_AMUNDI</vt:lpstr>
      <vt:lpstr>SORTIES_INTERESSEMENT_CSG_CRDS</vt:lpstr>
      <vt:lpstr>SORTIES_INTERSSEMENT_NET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2025-04-08T13:14:32Z</dcterms:modified>
</cp:coreProperties>
</file>