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C-HOUDA\Downloads\Suivi\"/>
    </mc:Choice>
  </mc:AlternateContent>
  <xr:revisionPtr revIDLastSave="0" documentId="13_ncr:1_{50B603C0-7582-4016-8B13-A21F81A56975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4" sheetId="15" r:id="rId1"/>
    <sheet name="2025" sheetId="16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JANVIER" localSheetId="0">'2024'!#REF!</definedName>
    <definedName name="JANVIER" localSheetId="1">'2025'!#REF!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'2024'!$B$26</definedName>
    <definedName name="SOLDE" localSheetId="1">'2025'!$B$26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'2024'!$B$24</definedName>
    <definedName name="TOTAL_SORTIES" localSheetId="1">'2025'!$B$24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E23" i="16" l="1"/>
  <c r="E17" i="16"/>
  <c r="D23" i="16"/>
  <c r="D24" i="16" s="1"/>
  <c r="D17" i="16"/>
  <c r="D19" i="16" s="1"/>
  <c r="H24" i="15"/>
  <c r="G24" i="15"/>
  <c r="F24" i="15"/>
  <c r="E24" i="15"/>
  <c r="D24" i="15"/>
  <c r="C24" i="15"/>
  <c r="H19" i="15"/>
  <c r="H26" i="15" s="1"/>
  <c r="G19" i="15"/>
  <c r="G26" i="15" s="1"/>
  <c r="F19" i="15"/>
  <c r="E19" i="15"/>
  <c r="E26" i="15" s="1"/>
  <c r="D19" i="15"/>
  <c r="D26" i="15" s="1"/>
  <c r="C19" i="15"/>
  <c r="H8" i="15"/>
  <c r="G8" i="15"/>
  <c r="F8" i="15"/>
  <c r="E8" i="15"/>
  <c r="D8" i="15"/>
  <c r="C8" i="15"/>
  <c r="C23" i="16"/>
  <c r="C22" i="16"/>
  <c r="C17" i="16"/>
  <c r="C19" i="16"/>
  <c r="N17" i="15"/>
  <c r="N19" i="15" s="1"/>
  <c r="P23" i="16"/>
  <c r="P22" i="16"/>
  <c r="P18" i="16"/>
  <c r="P12" i="16"/>
  <c r="P13" i="16"/>
  <c r="P14" i="16"/>
  <c r="P11" i="16"/>
  <c r="P7" i="16"/>
  <c r="P6" i="16"/>
  <c r="F26" i="16"/>
  <c r="G26" i="16"/>
  <c r="H26" i="16"/>
  <c r="C24" i="16"/>
  <c r="E24" i="16"/>
  <c r="F24" i="16"/>
  <c r="G24" i="16"/>
  <c r="H24" i="16"/>
  <c r="E19" i="16"/>
  <c r="F19" i="16"/>
  <c r="G19" i="16"/>
  <c r="H19" i="16"/>
  <c r="C8" i="16"/>
  <c r="D8" i="16"/>
  <c r="E8" i="16"/>
  <c r="F8" i="16"/>
  <c r="G8" i="16"/>
  <c r="H8" i="16"/>
  <c r="N24" i="16"/>
  <c r="M24" i="16"/>
  <c r="L24" i="16"/>
  <c r="K24" i="16"/>
  <c r="J24" i="16"/>
  <c r="I24" i="16"/>
  <c r="N19" i="16"/>
  <c r="M19" i="16"/>
  <c r="L19" i="16"/>
  <c r="K19" i="16"/>
  <c r="K26" i="16" s="1"/>
  <c r="J19" i="16"/>
  <c r="I19" i="16"/>
  <c r="N8" i="16"/>
  <c r="M8" i="16"/>
  <c r="L8" i="16"/>
  <c r="K8" i="16"/>
  <c r="J8" i="16"/>
  <c r="I8" i="16"/>
  <c r="L24" i="15"/>
  <c r="N23" i="15"/>
  <c r="N24" i="15" s="1"/>
  <c r="M23" i="15"/>
  <c r="M24" i="15" s="1"/>
  <c r="L23" i="15"/>
  <c r="K23" i="15"/>
  <c r="K24" i="15" s="1"/>
  <c r="J23" i="15"/>
  <c r="J24" i="15" s="1"/>
  <c r="I23" i="15"/>
  <c r="I24" i="15" s="1"/>
  <c r="P22" i="15"/>
  <c r="P18" i="15"/>
  <c r="M17" i="15"/>
  <c r="M19" i="15" s="1"/>
  <c r="M26" i="15" s="1"/>
  <c r="L17" i="15"/>
  <c r="L19" i="15" s="1"/>
  <c r="K17" i="15"/>
  <c r="K19" i="15" s="1"/>
  <c r="J17" i="15"/>
  <c r="J19" i="15" s="1"/>
  <c r="I17" i="15"/>
  <c r="P14" i="15"/>
  <c r="P13" i="15"/>
  <c r="P12" i="15"/>
  <c r="P11" i="15"/>
  <c r="N8" i="15"/>
  <c r="M8" i="15"/>
  <c r="L8" i="15"/>
  <c r="K8" i="15"/>
  <c r="J8" i="15"/>
  <c r="I8" i="15"/>
  <c r="P7" i="15"/>
  <c r="P6" i="15"/>
  <c r="E26" i="16" l="1"/>
  <c r="F26" i="15"/>
  <c r="D26" i="16"/>
  <c r="P26" i="16" s="1"/>
  <c r="C4" i="13"/>
  <c r="C5" i="13" s="1"/>
  <c r="C26" i="15"/>
  <c r="P17" i="15"/>
  <c r="N26" i="15"/>
  <c r="K26" i="15"/>
  <c r="P23" i="15"/>
  <c r="P24" i="15"/>
  <c r="J26" i="15"/>
  <c r="L26" i="15"/>
  <c r="P8" i="15"/>
  <c r="C26" i="16"/>
  <c r="P17" i="16"/>
  <c r="J26" i="16"/>
  <c r="L26" i="16"/>
  <c r="P8" i="16"/>
  <c r="I26" i="16"/>
  <c r="P19" i="16"/>
  <c r="M26" i="16"/>
  <c r="N26" i="16"/>
  <c r="P24" i="16"/>
  <c r="I19" i="15"/>
  <c r="I26" i="15" l="1"/>
  <c r="P26" i="15" s="1"/>
  <c r="C3" i="13" s="1"/>
  <c r="P19" i="15"/>
</calcChain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<sst xmlns="http://schemas.openxmlformats.org/spreadsheetml/2006/main" count="74" uniqueCount="40">
  <si>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</si>
  <si>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</si>
  <si>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</si>
  <si>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</si>
  <si>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</si>
  <si>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</si>
  <si>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</si>
  <si>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</si>
  <si>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</si>
  <si>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</si>
  <si>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</si>
  <si>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</si>
  <si>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</si>
  <si>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</si>
  <si>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</si>
  <si>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</si>
  <si>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</si>
  <si>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</si>
  <si>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</si>
  <si>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</si>
  <si>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</si>
  <si>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</si>
  <si>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</si>
  <si>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</si>
  <si>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</si>
  <si>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</si>
  <si>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</si>
  <si>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Juillet</t>
  </si>
  <si>
    <t>Août</t>
  </si>
  <si>
    <t>Septembre</t>
  </si>
  <si>
    <t>Octobre</t>
  </si>
  <si>
    <t>Novembre</t>
  </si>
  <si>
    <t>TJM (Juillet 2024)</t>
  </si>
  <si>
    <t>Janvier</t>
  </si>
  <si>
    <t>Février</t>
  </si>
  <si>
    <t>Mars</t>
  </si>
  <si>
    <t>Avril</t>
  </si>
  <si>
    <t>Mai</t>
  </si>
  <si>
    <t>Juin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</si>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</sst>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tabSelected="1" workbookViewId="0">
      <selection activeCell="C14" sqref="C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59" t="s">
        <v>9</v>
      </c>
    </row>
    <row r="2" spans="2:16" x14ac:dyDescent="0.3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2" t="s">
        <v>38</v>
      </c>
      <c r="I3" s="12" t="s">
        <v>27</v>
      </c>
      <c r="J3" s="12" t="s">
        <v>28</v>
      </c>
      <c r="K3" s="12" t="s">
        <v>29</v>
      </c>
      <c r="L3" s="12" t="s">
        <v>30</v>
      </c>
      <c r="M3" s="12" t="s">
        <v>31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55"/>
      <c r="G5" s="55"/>
      <c r="H5" s="55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33"/>
      <c r="D6" s="33"/>
      <c r="E6" s="33"/>
      <c r="F6" s="33"/>
      <c r="G6" s="33"/>
      <c r="H6" s="33"/>
      <c r="I6" s="33">
        <v>10</v>
      </c>
      <c r="J6" s="33">
        <v>11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SUM(I6:N6)</f>
        <v>97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>
        <v>10</v>
      </c>
      <c r="J7" s="33">
        <v>11</v>
      </c>
      <c r="K7" s="33">
        <v>20</v>
      </c>
      <c r="L7" s="33">
        <v>23</v>
      </c>
      <c r="M7" s="33">
        <v>17</v>
      </c>
      <c r="N7" s="33">
        <v>17</v>
      </c>
      <c r="O7" s="31"/>
      <c r="P7" s="52">
        <f>SUM(I7:N7)</f>
        <v>98</v>
      </c>
    </row>
    <row r="8" spans="2:16" x14ac:dyDescent="0.3">
      <c r="B8" s="16" t="s">
        <v>21</v>
      </c>
      <c r="C8" s="32">
        <f t="shared" ref="C8:H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ref="I8:N8" si="1">I7-I6</f>
        <v>0</v>
      </c>
      <c r="J8" s="32">
        <f t="shared" si="1"/>
        <v>0</v>
      </c>
      <c r="K8" s="32">
        <f t="shared" si="1"/>
        <v>1</v>
      </c>
      <c r="L8" s="32">
        <f t="shared" si="1"/>
        <v>4</v>
      </c>
      <c r="M8" s="32">
        <f t="shared" si="1"/>
        <v>-2</v>
      </c>
      <c r="N8" s="32">
        <f t="shared" si="1"/>
        <v>-2</v>
      </c>
      <c r="O8" s="31"/>
      <c r="P8" s="52">
        <f>SUM(I8:N8)</f>
        <v>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6"/>
      <c r="D10" s="56"/>
      <c r="E10" s="56"/>
      <c r="F10" s="56"/>
      <c r="G10" s="56"/>
      <c r="H10" s="56"/>
      <c r="I10" s="56"/>
      <c r="J10" s="19"/>
      <c r="K10" s="56"/>
      <c r="L10" s="19"/>
      <c r="M10" s="56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>
        <v>10</v>
      </c>
      <c r="J11" s="10">
        <v>11</v>
      </c>
      <c r="K11" s="10">
        <v>20</v>
      </c>
      <c r="L11" s="10">
        <v>23</v>
      </c>
      <c r="M11" s="10">
        <v>17</v>
      </c>
      <c r="N11" s="10">
        <v>17</v>
      </c>
      <c r="P11" s="53">
        <f>SUM(I11:N11)</f>
        <v>98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>
        <v>10</v>
      </c>
      <c r="K12" s="11">
        <v>1</v>
      </c>
      <c r="L12" s="11"/>
      <c r="M12" s="11">
        <v>0</v>
      </c>
      <c r="N12" s="11">
        <v>3</v>
      </c>
      <c r="P12" s="53">
        <f>SUM(I12:N12)</f>
        <v>14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>
        <v>2</v>
      </c>
      <c r="N13" s="11">
        <v>1</v>
      </c>
      <c r="P13" s="53">
        <f>SUM(I13:N13)</f>
        <v>3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SUM(I14:N14)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7"/>
      <c r="D16" s="57"/>
      <c r="E16" s="57"/>
      <c r="F16" s="57"/>
      <c r="G16" s="57"/>
      <c r="H16" s="57"/>
      <c r="I16" s="57"/>
      <c r="J16" s="22"/>
      <c r="K16" s="57"/>
      <c r="L16" s="22"/>
      <c r="M16" s="57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>
        <f>I11*Params!$C$5*(1-Params!$C$3)-Params!$C$4</f>
        <v>4065</v>
      </c>
      <c r="J17" s="9">
        <f>J11*Params!$C$5*(1-Params!$C$3)-Params!$C$4</f>
        <v>4479</v>
      </c>
      <c r="K17" s="9">
        <f>K11*Params!$C$5*(1-Params!$C$3)-Params!$C$4</f>
        <v>8205</v>
      </c>
      <c r="L17" s="9">
        <f>L11*Params!$C$5*(1-Params!$C$3)-Params!$C$4</f>
        <v>9447</v>
      </c>
      <c r="M17" s="9">
        <f>M11*Params!$C$5*(1-Params!$C$3)-Params!$C$4</f>
        <v>6963</v>
      </c>
      <c r="N17" s="9">
        <f>N11*Params!$C$5*(1-Params!$C$3)-Params!$C$4</f>
        <v>6963</v>
      </c>
      <c r="O17" s="4"/>
      <c r="P17" s="37">
        <f>SUM(I17:N17)</f>
        <v>40122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SUM(I18:N18)</f>
        <v>0</v>
      </c>
    </row>
    <row r="19" spans="2:16" x14ac:dyDescent="0.3">
      <c r="B19" s="24" t="s">
        <v>2</v>
      </c>
      <c r="C19" s="25">
        <f t="shared" ref="C19:H19" si="2">SUM(C17:C18)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ref="I19:N19" si="3">SUM(I17:I18)</f>
        <v>4065</v>
      </c>
      <c r="J19" s="25">
        <f t="shared" si="3"/>
        <v>4479</v>
      </c>
      <c r="K19" s="25">
        <f t="shared" si="3"/>
        <v>8205</v>
      </c>
      <c r="L19" s="25">
        <f t="shared" si="3"/>
        <v>9447</v>
      </c>
      <c r="M19" s="25">
        <f t="shared" si="3"/>
        <v>6963</v>
      </c>
      <c r="N19" s="25">
        <f t="shared" si="3"/>
        <v>6963</v>
      </c>
      <c r="O19" s="5"/>
      <c r="P19" s="38">
        <f>SUM(I19:O19)</f>
        <v>40122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58"/>
      <c r="G21" s="58"/>
      <c r="H21" s="58"/>
      <c r="I21" s="58"/>
      <c r="J21" s="28"/>
      <c r="K21" s="58"/>
      <c r="L21" s="28"/>
      <c r="M21" s="58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>
        <v>2342.4899999999998</v>
      </c>
      <c r="J22" s="9">
        <v>4915.53</v>
      </c>
      <c r="K22" s="9">
        <v>5002.41</v>
      </c>
      <c r="L22" s="9">
        <v>5002.41</v>
      </c>
      <c r="M22" s="9">
        <v>4561.3999999999996</v>
      </c>
      <c r="N22" s="9">
        <v>4781.8500000000004</v>
      </c>
      <c r="O22" s="4"/>
      <c r="P22" s="39">
        <f>SUM(I22:N22)</f>
        <v>26606.089999999997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>
        <f>508.41+846.48</f>
        <v>1354.89</v>
      </c>
      <c r="J23" s="9">
        <f>1026.2+1738.43</f>
        <v>2764.63</v>
      </c>
      <c r="K23" s="9">
        <f>1036.28+1793.37</f>
        <v>2829.6499999999996</v>
      </c>
      <c r="L23" s="9">
        <f>1036.28+1769.7</f>
        <v>2805.98</v>
      </c>
      <c r="M23" s="9">
        <f>948.63+1615.04</f>
        <v>2563.67</v>
      </c>
      <c r="N23" s="9">
        <f>992.51+1691.1</f>
        <v>2683.6099999999997</v>
      </c>
      <c r="O23" s="4"/>
      <c r="P23" s="39">
        <f>SUM(I23:N23)</f>
        <v>15002.43</v>
      </c>
    </row>
    <row r="24" spans="2:16" x14ac:dyDescent="0.3">
      <c r="B24" s="7" t="s">
        <v>3</v>
      </c>
      <c r="C24" s="40">
        <f t="shared" ref="C24:H24" si="4">SUM(C22:C23)</f>
        <v>0</v>
      </c>
      <c r="D24" s="40">
        <f t="shared" si="4"/>
        <v>0</v>
      </c>
      <c r="E24" s="40">
        <f t="shared" si="4"/>
        <v>0</v>
      </c>
      <c r="F24" s="40">
        <f t="shared" si="4"/>
        <v>0</v>
      </c>
      <c r="G24" s="40">
        <f t="shared" si="4"/>
        <v>0</v>
      </c>
      <c r="H24" s="40">
        <f t="shared" si="4"/>
        <v>0</v>
      </c>
      <c r="I24" s="40">
        <f t="shared" ref="I24:N24" si="5">SUM(I22:I23)</f>
        <v>3697.38</v>
      </c>
      <c r="J24" s="40">
        <f t="shared" si="5"/>
        <v>7680.16</v>
      </c>
      <c r="K24" s="40">
        <f t="shared" si="5"/>
        <v>7832.0599999999995</v>
      </c>
      <c r="L24" s="40">
        <f t="shared" si="5"/>
        <v>7808.3899999999994</v>
      </c>
      <c r="M24" s="40">
        <f t="shared" si="5"/>
        <v>7125.07</v>
      </c>
      <c r="N24" s="40">
        <f t="shared" si="5"/>
        <v>7465.46</v>
      </c>
      <c r="O24" s="4"/>
      <c r="P24" s="41">
        <f>SUM(I24:N24)</f>
        <v>41608.519999999997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H26" si="6">C19-C24</f>
        <v>0</v>
      </c>
      <c r="D26" s="44">
        <f t="shared" si="6"/>
        <v>0</v>
      </c>
      <c r="E26" s="44">
        <f t="shared" si="6"/>
        <v>0</v>
      </c>
      <c r="F26" s="44">
        <f t="shared" si="6"/>
        <v>0</v>
      </c>
      <c r="G26" s="44">
        <f t="shared" si="6"/>
        <v>0</v>
      </c>
      <c r="H26" s="44">
        <f t="shared" si="6"/>
        <v>0</v>
      </c>
      <c r="I26" s="44">
        <f t="shared" ref="I26:N26" si="7">I19-I24</f>
        <v>367.61999999999989</v>
      </c>
      <c r="J26" s="44">
        <f t="shared" si="7"/>
        <v>-3201.16</v>
      </c>
      <c r="K26" s="44">
        <f t="shared" si="7"/>
        <v>372.94000000000051</v>
      </c>
      <c r="L26" s="44">
        <f t="shared" si="7"/>
        <v>1638.6100000000006</v>
      </c>
      <c r="M26" s="44">
        <f t="shared" si="7"/>
        <v>-162.06999999999971</v>
      </c>
      <c r="N26" s="44">
        <f t="shared" si="7"/>
        <v>-502.46000000000004</v>
      </c>
      <c r="P26" s="54">
        <f>SUM(I26:O26)</f>
        <v>-1486.5199999999986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7B05-9AD9-4806-88FB-DAD1DE0288D7}">
  <dimension ref="B1:P26"/>
  <sheetViews>
    <sheetView workbookViewId="0">
      <selection activeCell="E24" sqref="E2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59" t="s">
        <v>9</v>
      </c>
    </row>
    <row r="2" spans="2:16" x14ac:dyDescent="0.3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2" t="s">
        <v>38</v>
      </c>
      <c r="I3" s="12" t="s">
        <v>27</v>
      </c>
      <c r="J3" s="12" t="s">
        <v>28</v>
      </c>
      <c r="K3" s="12" t="s">
        <v>29</v>
      </c>
      <c r="L3" s="12" t="s">
        <v>30</v>
      </c>
      <c r="M3" s="12" t="s">
        <v>31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55"/>
      <c r="G5" s="55"/>
      <c r="H5" s="55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33">
        <v>19</v>
      </c>
      <c r="D6" s="33">
        <v>19</v>
      </c>
      <c r="E6" s="33">
        <v>19</v>
      </c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57</v>
      </c>
    </row>
    <row r="7" spans="2:16" x14ac:dyDescent="0.3">
      <c r="B7" s="8" t="s">
        <v>20</v>
      </c>
      <c r="C7" s="33">
        <v>20.5</v>
      </c>
      <c r="D7" s="33">
        <v>17.5</v>
      </c>
      <c r="E7" s="33">
        <v>21</v>
      </c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59</v>
      </c>
    </row>
    <row r="8" spans="2:16" x14ac:dyDescent="0.3">
      <c r="B8" s="16" t="s">
        <v>21</v>
      </c>
      <c r="C8" s="32">
        <f t="shared" ref="C8:H8" si="0">C7-C6</f>
        <v>1.5</v>
      </c>
      <c r="D8" s="32">
        <f t="shared" si="0"/>
        <v>-1.5</v>
      </c>
      <c r="E8" s="32">
        <f t="shared" si="0"/>
        <v>2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ref="I8:N8" si="1">I7-I6</f>
        <v>0</v>
      </c>
      <c r="J8" s="32">
        <f t="shared" si="1"/>
        <v>0</v>
      </c>
      <c r="K8" s="32">
        <f t="shared" si="1"/>
        <v>0</v>
      </c>
      <c r="L8" s="32">
        <f t="shared" si="1"/>
        <v>0</v>
      </c>
      <c r="M8" s="32">
        <f t="shared" si="1"/>
        <v>0</v>
      </c>
      <c r="N8" s="32">
        <f t="shared" si="1"/>
        <v>0</v>
      </c>
      <c r="O8" s="31"/>
      <c r="P8" s="52">
        <f>SUM(I8:N8)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6"/>
      <c r="D10" s="56"/>
      <c r="E10" s="56"/>
      <c r="F10" s="56"/>
      <c r="G10" s="56"/>
      <c r="H10" s="56"/>
      <c r="I10" s="56"/>
      <c r="J10" s="19"/>
      <c r="K10" s="56"/>
      <c r="L10" s="19"/>
      <c r="M10" s="56"/>
      <c r="N10" s="19"/>
      <c r="P10" s="47"/>
    </row>
    <row r="11" spans="2:16" x14ac:dyDescent="0.3">
      <c r="B11" s="8" t="s">
        <v>13</v>
      </c>
      <c r="C11" s="10">
        <v>20.5</v>
      </c>
      <c r="D11" s="10">
        <v>17.5</v>
      </c>
      <c r="E11" s="10">
        <v>21</v>
      </c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59</v>
      </c>
    </row>
    <row r="12" spans="2:16" x14ac:dyDescent="0.3">
      <c r="B12" s="8" t="s">
        <v>15</v>
      </c>
      <c r="C12" s="11">
        <v>0.5</v>
      </c>
      <c r="D12" s="11">
        <v>2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 t="shared" ref="P12:P14" si="2">SUM(C12:N12)</f>
        <v>2.5</v>
      </c>
    </row>
    <row r="13" spans="2:16" x14ac:dyDescent="0.3">
      <c r="B13" s="8" t="s">
        <v>16</v>
      </c>
      <c r="C13" s="11">
        <v>1</v>
      </c>
      <c r="D13" s="11">
        <v>0.5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 t="shared" si="2"/>
        <v>1.5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 t="shared" si="2"/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7"/>
      <c r="D16" s="57"/>
      <c r="E16" s="57"/>
      <c r="F16" s="57"/>
      <c r="G16" s="57"/>
      <c r="H16" s="57"/>
      <c r="I16" s="57"/>
      <c r="J16" s="22"/>
      <c r="K16" s="57"/>
      <c r="L16" s="22"/>
      <c r="M16" s="57"/>
      <c r="N16" s="22"/>
      <c r="P16" s="49"/>
    </row>
    <row r="17" spans="2:16" x14ac:dyDescent="0.3">
      <c r="B17" s="8" t="s">
        <v>6</v>
      </c>
      <c r="C17" s="9">
        <f>C11*Params!$C$5*(1-Params!$C$3)-Params!$C$4</f>
        <v>8412</v>
      </c>
      <c r="D17" s="9">
        <f>D11*Params!$C$5*(1-Params!$C$3)-Params!$C$4</f>
        <v>7170</v>
      </c>
      <c r="E17" s="9">
        <f>E11*Params!$C$5*(1-Params!$C$3)-Params!$C$4</f>
        <v>8619</v>
      </c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24201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H19" si="3">SUM(C17:C18)</f>
        <v>8412</v>
      </c>
      <c r="D19" s="25">
        <f t="shared" si="3"/>
        <v>7170</v>
      </c>
      <c r="E19" s="25">
        <f t="shared" si="3"/>
        <v>8619</v>
      </c>
      <c r="F19" s="25">
        <f t="shared" si="3"/>
        <v>0</v>
      </c>
      <c r="G19" s="25">
        <f t="shared" si="3"/>
        <v>0</v>
      </c>
      <c r="H19" s="25">
        <f t="shared" si="3"/>
        <v>0</v>
      </c>
      <c r="I19" s="25">
        <f t="shared" ref="I19:N19" si="4">SUM(I17:I18)</f>
        <v>0</v>
      </c>
      <c r="J19" s="25">
        <f t="shared" si="4"/>
        <v>0</v>
      </c>
      <c r="K19" s="25">
        <f t="shared" si="4"/>
        <v>0</v>
      </c>
      <c r="L19" s="25">
        <f t="shared" si="4"/>
        <v>0</v>
      </c>
      <c r="M19" s="25">
        <f t="shared" si="4"/>
        <v>0</v>
      </c>
      <c r="N19" s="25">
        <f t="shared" si="4"/>
        <v>0</v>
      </c>
      <c r="O19" s="5"/>
      <c r="P19" s="38">
        <f>SUM(I19:O19)</f>
        <v>0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58"/>
      <c r="G21" s="58"/>
      <c r="H21" s="58"/>
      <c r="I21" s="58"/>
      <c r="J21" s="28"/>
      <c r="K21" s="58"/>
      <c r="L21" s="28"/>
      <c r="M21" s="58"/>
      <c r="N21" s="28"/>
      <c r="O21" s="4"/>
      <c r="P21" s="50"/>
    </row>
    <row r="22" spans="2:16" x14ac:dyDescent="0.3">
      <c r="B22" s="8" t="s">
        <v>7</v>
      </c>
      <c r="C22" s="9">
        <f>4782.81</f>
        <v>4782.8100000000004</v>
      </c>
      <c r="D22" s="9">
        <v>4895.46</v>
      </c>
      <c r="E22" s="9">
        <v>5003.34</v>
      </c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14681.61</v>
      </c>
    </row>
    <row r="23" spans="2:16" x14ac:dyDescent="0.3">
      <c r="B23" s="8" t="s">
        <v>8</v>
      </c>
      <c r="C23" s="9">
        <f>998.51+1705.09</f>
        <v>2703.6</v>
      </c>
      <c r="D23" s="9">
        <f>1737.83+1021.58</f>
        <v>2759.41</v>
      </c>
      <c r="E23" s="9">
        <f>1042.31+1778.43</f>
        <v>2820.74</v>
      </c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8283.75</v>
      </c>
    </row>
    <row r="24" spans="2:16" x14ac:dyDescent="0.3">
      <c r="B24" s="7" t="s">
        <v>3</v>
      </c>
      <c r="C24" s="40">
        <f t="shared" ref="C24:H24" si="5">SUM(C22:C23)</f>
        <v>7486.41</v>
      </c>
      <c r="D24" s="40">
        <f t="shared" si="5"/>
        <v>7654.87</v>
      </c>
      <c r="E24" s="40">
        <f t="shared" si="5"/>
        <v>7824.08</v>
      </c>
      <c r="F24" s="40">
        <f t="shared" si="5"/>
        <v>0</v>
      </c>
      <c r="G24" s="40">
        <f t="shared" si="5"/>
        <v>0</v>
      </c>
      <c r="H24" s="40">
        <f t="shared" si="5"/>
        <v>0</v>
      </c>
      <c r="I24" s="40">
        <f t="shared" ref="I24:N24" si="6">SUM(I22:I23)</f>
        <v>0</v>
      </c>
      <c r="J24" s="40">
        <f t="shared" si="6"/>
        <v>0</v>
      </c>
      <c r="K24" s="40">
        <f t="shared" si="6"/>
        <v>0</v>
      </c>
      <c r="L24" s="40">
        <f t="shared" si="6"/>
        <v>0</v>
      </c>
      <c r="M24" s="40">
        <f t="shared" si="6"/>
        <v>0</v>
      </c>
      <c r="N24" s="40">
        <f t="shared" si="6"/>
        <v>0</v>
      </c>
      <c r="O24" s="4"/>
      <c r="P24" s="41">
        <f>SUM(I24:N24)</f>
        <v>0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H26" si="7">C19-C24</f>
        <v>925.59000000000015</v>
      </c>
      <c r="D26" s="44">
        <f t="shared" si="7"/>
        <v>-484.86999999999989</v>
      </c>
      <c r="E26" s="44">
        <f t="shared" si="7"/>
        <v>794.92000000000007</v>
      </c>
      <c r="F26" s="44">
        <f t="shared" si="7"/>
        <v>0</v>
      </c>
      <c r="G26" s="44">
        <f t="shared" si="7"/>
        <v>0</v>
      </c>
      <c r="H26" s="44">
        <f t="shared" si="7"/>
        <v>0</v>
      </c>
      <c r="I26" s="44">
        <f t="shared" ref="I26:N26" si="8">I19-I24</f>
        <v>0</v>
      </c>
      <c r="J26" s="44">
        <f t="shared" si="8"/>
        <v>0</v>
      </c>
      <c r="K26" s="44">
        <f t="shared" si="8"/>
        <v>0</v>
      </c>
      <c r="L26" s="44">
        <f t="shared" si="8"/>
        <v>0</v>
      </c>
      <c r="M26" s="44">
        <f t="shared" si="8"/>
        <v>0</v>
      </c>
      <c r="N26" s="44">
        <f t="shared" si="8"/>
        <v>0</v>
      </c>
      <c r="P26" s="54">
        <f>SUM(C26:O26)</f>
        <v>1235.6400000000003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1" t="s">
        <v>22</v>
      </c>
      <c r="C2" s="62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32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3" t="s">
        <v>23</v>
      </c>
      <c r="C2" s="63"/>
    </row>
    <row r="3" spans="2:3" ht="16.95" customHeight="1" x14ac:dyDescent="0.3">
      <c r="B3" s="34" t="s">
        <v>24</v>
      </c>
      <c r="C3" s="35">
        <f>'2024'!P26+'2025'!P26</f>
        <v>-250.87999999999829</v>
      </c>
    </row>
    <row r="4" spans="2:3" ht="16.95" customHeight="1" x14ac:dyDescent="0.3">
      <c r="B4" s="34" t="s">
        <v>26</v>
      </c>
      <c r="C4" s="36">
        <f>SUM('2024'!P12)+'2025'!P12</f>
        <v>16.5</v>
      </c>
    </row>
    <row r="5" spans="2:3" x14ac:dyDescent="0.3">
      <c r="B5" s="34" t="s">
        <v>39</v>
      </c>
      <c r="C5">
        <f>((8*2.08)+1.04)-C4</f>
        <v>1.1799999999999997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52</vt:i4>
      </vt:variant>
    </vt:vector>
  </HeadingPairs>
  <TitlesOfParts>
    <vt:vector size="56" baseType="lpstr">
      <vt:lpstr>2024</vt:lpstr>
      <vt:lpstr>2025</vt:lpstr>
      <vt:lpstr>Params</vt:lpstr>
      <vt:lpstr>Synthése</vt:lpstr>
      <vt:lpstr>'2024'!AOUT</vt:lpstr>
      <vt:lpstr>'2025'!AOUT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'2024'!JUILLET</vt:lpstr>
      <vt:lpstr>'2025'!JUILLET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2025-04-08T00:09:15Z</dcterms:modified>
</cp:coreProperties>
</file>