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C86B138-D8F5-4756-8ACF-A9BA47679E0F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'2025'!$B$33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'2025'!$B$32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'2025'!$B$30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'2025'!$B$26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'2025'!$B$27</definedName>
    <definedName name="SORTIES_FRAIS_PEE_AMUNDI" localSheetId="0">'2023'!#REF!</definedName>
    <definedName name="SORTIES_FRAIS_PEE_AMUNDI" localSheetId="1">'2024'!#REF!</definedName>
    <definedName name="SORTIES_FRAIS_PEE_AMUNDI" localSheetId="2">'2025'!$B$25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'2025'!$B$23</definedName>
    <definedName name="SORTIES_INTERESSMENET_CSG_CRDS">'2025'!$B$24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6" i="16"/>
  <c r="D25" i="16"/>
  <c r="D24" i="16"/>
  <c r="D23" i="16"/>
  <c r="D17" i="16"/>
  <c r="C17" i="16"/>
  <c r="C4" i="13"/>
  <c r="C24" i="16"/>
  <c r="P24" i="16" s="1"/>
  <c r="C23" i="16"/>
  <c r="C25" i="16" s="1"/>
  <c r="P25" i="16" s="1"/>
  <c r="P33" i="16"/>
  <c r="P32" i="16"/>
  <c r="M28" i="16"/>
  <c r="L28" i="16"/>
  <c r="K28" i="16"/>
  <c r="J28" i="16"/>
  <c r="G28" i="16"/>
  <c r="E28" i="16"/>
  <c r="P27" i="16"/>
  <c r="N28" i="16"/>
  <c r="I28" i="16"/>
  <c r="H28" i="16"/>
  <c r="F28" i="16"/>
  <c r="P22" i="16"/>
  <c r="P18" i="16"/>
  <c r="N19" i="16"/>
  <c r="M19" i="16"/>
  <c r="L19" i="16"/>
  <c r="K19" i="16"/>
  <c r="J19" i="16"/>
  <c r="J30" i="16" s="1"/>
  <c r="I19" i="16"/>
  <c r="H19" i="16"/>
  <c r="H30" i="16" s="1"/>
  <c r="G19" i="16"/>
  <c r="F19" i="16"/>
  <c r="E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N25" i="15"/>
  <c r="K25" i="15"/>
  <c r="F25" i="15"/>
  <c r="P24" i="15"/>
  <c r="N23" i="15"/>
  <c r="M23" i="15"/>
  <c r="M25" i="15" s="1"/>
  <c r="L23" i="15"/>
  <c r="L25" i="15" s="1"/>
  <c r="K23" i="15"/>
  <c r="J23" i="15"/>
  <c r="J25" i="15" s="1"/>
  <c r="I23" i="15"/>
  <c r="I25" i="15" s="1"/>
  <c r="H23" i="15"/>
  <c r="H25" i="15" s="1"/>
  <c r="G23" i="15"/>
  <c r="G25" i="15" s="1"/>
  <c r="F23" i="15"/>
  <c r="E23" i="15"/>
  <c r="E25" i="15" s="1"/>
  <c r="D23" i="15"/>
  <c r="D25" i="15" s="1"/>
  <c r="C23" i="15"/>
  <c r="P22" i="15"/>
  <c r="J19" i="15"/>
  <c r="J27" i="15" s="1"/>
  <c r="P18" i="15"/>
  <c r="N17" i="15"/>
  <c r="N19" i="15" s="1"/>
  <c r="N27" i="15" s="1"/>
  <c r="M17" i="15"/>
  <c r="M19" i="15" s="1"/>
  <c r="M27" i="15" s="1"/>
  <c r="L17" i="15"/>
  <c r="L19" i="15" s="1"/>
  <c r="L27" i="15" s="1"/>
  <c r="K17" i="15"/>
  <c r="K19" i="15" s="1"/>
  <c r="J17" i="15"/>
  <c r="I17" i="15"/>
  <c r="I19" i="15" s="1"/>
  <c r="I27" i="15" s="1"/>
  <c r="H17" i="15"/>
  <c r="H19" i="15" s="1"/>
  <c r="H27" i="15" s="1"/>
  <c r="G17" i="15"/>
  <c r="G19" i="15" s="1"/>
  <c r="F17" i="15"/>
  <c r="F19" i="15" s="1"/>
  <c r="E17" i="15"/>
  <c r="E19" i="15" s="1"/>
  <c r="E27" i="15" s="1"/>
  <c r="D17" i="15"/>
  <c r="D19" i="15" s="1"/>
  <c r="D27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P22" i="14"/>
  <c r="H19" i="14"/>
  <c r="H27" i="14" s="1"/>
  <c r="G19" i="14"/>
  <c r="G27" i="14" s="1"/>
  <c r="F19" i="14"/>
  <c r="F27" i="14" s="1"/>
  <c r="E19" i="14"/>
  <c r="E27" i="14" s="1"/>
  <c r="D19" i="14"/>
  <c r="D27" i="14" s="1"/>
  <c r="C19" i="14"/>
  <c r="C27" i="14" s="1"/>
  <c r="P18" i="14"/>
  <c r="N17" i="14"/>
  <c r="N19" i="14" s="1"/>
  <c r="M17" i="14"/>
  <c r="M19" i="14" s="1"/>
  <c r="M27" i="14" s="1"/>
  <c r="L17" i="14"/>
  <c r="L19" i="14" s="1"/>
  <c r="K17" i="14"/>
  <c r="K19" i="14" s="1"/>
  <c r="K27" i="14" s="1"/>
  <c r="J17" i="14"/>
  <c r="J19" i="14" s="1"/>
  <c r="J27" i="14" s="1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D28" i="16" l="1"/>
  <c r="M30" i="16"/>
  <c r="N27" i="14"/>
  <c r="K27" i="15"/>
  <c r="P23" i="15"/>
  <c r="P33" i="15"/>
  <c r="I27" i="14"/>
  <c r="P8" i="15"/>
  <c r="F27" i="15"/>
  <c r="P33" i="14"/>
  <c r="P8" i="14"/>
  <c r="C25" i="15"/>
  <c r="L30" i="16"/>
  <c r="N30" i="16"/>
  <c r="K30" i="16"/>
  <c r="E30" i="16"/>
  <c r="F30" i="16"/>
  <c r="G30" i="16"/>
  <c r="P8" i="16"/>
  <c r="I30" i="16"/>
  <c r="D19" i="16"/>
  <c r="P25" i="14"/>
  <c r="G27" i="15"/>
  <c r="P25" i="15"/>
  <c r="L27" i="14"/>
  <c r="C27" i="15"/>
  <c r="P19" i="15"/>
  <c r="P27" i="14"/>
  <c r="P17" i="15"/>
  <c r="P23" i="14"/>
  <c r="P19" i="14"/>
  <c r="P17" i="14"/>
  <c r="D30" i="16" l="1"/>
  <c r="P27" i="15"/>
  <c r="C26" i="16"/>
  <c r="P26" i="16" s="1"/>
  <c r="P23" i="16" l="1"/>
  <c r="C28" i="16"/>
  <c r="P28" i="16" s="1"/>
  <c r="C19" i="16"/>
  <c r="P17" i="16"/>
  <c r="C30" i="16" l="1"/>
  <c r="P30" i="16" s="1"/>
  <c r="C3" i="13" s="1"/>
  <c r="P19" i="16"/>
</calcChain>
</file>

<file path=xl/sharedStrings.xml><?xml version="1.0" encoding="utf-8"?>
<sst xmlns="http://schemas.openxmlformats.org/spreadsheetml/2006/main" count="125" uniqueCount="50">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</sst>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P33" sqref="P33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">
      <c r="N32" s="54" t="s">
        <v>42</v>
      </c>
      <c r="P32" s="61">
        <f>P29*0.665</f>
        <v>1963.0800000000002</v>
      </c>
    </row>
    <row r="33" spans="14:16" x14ac:dyDescent="0.3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3D6D-93FE-4A86-8608-E232F74BEE0A}">
  <dimension ref="B1:P33"/>
  <sheetViews>
    <sheetView topLeftCell="A4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">
      <c r="N32" s="54" t="s">
        <v>42</v>
      </c>
      <c r="P32" s="54">
        <f>(P29*0.374)+1457</f>
        <v>4610.5680000000002</v>
      </c>
    </row>
    <row r="33" spans="14:16" x14ac:dyDescent="0.3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2145-C7D3-4C0B-A2F8-FC0D0F345449}">
  <dimension ref="B1:P33"/>
  <sheetViews>
    <sheetView topLeftCell="A4" workbookViewId="0">
      <selection activeCell="D34" sqref="D34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40</v>
      </c>
    </row>
    <row r="7" spans="2:16" x14ac:dyDescent="0.3">
      <c r="B7" s="9" t="s">
        <v>21</v>
      </c>
      <c r="C7" s="37">
        <v>22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42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C11*Params!$C$7*(1-Params!$C$3)-Params!$C$4</f>
        <v>12069</v>
      </c>
      <c r="D17" s="10">
        <f>D11*Params!$C$7*(1-Params!$C$3)-Params!$C$4</f>
        <v>10965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23034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12069</v>
      </c>
      <c r="D19" s="28">
        <f t="shared" si="1"/>
        <v>10965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23034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5213.87</v>
      </c>
      <c r="D22" s="10">
        <v>5213.87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10427.74</v>
      </c>
    </row>
    <row r="23" spans="2:16" x14ac:dyDescent="0.3">
      <c r="B23" s="9" t="s">
        <v>45</v>
      </c>
      <c r="C23" s="65">
        <f>(6462.87/5)*(1-9.7%)</f>
        <v>1167.1943220000001</v>
      </c>
      <c r="D23" s="65">
        <f>(6462.87/5)*(1-9.7%)</f>
        <v>1167.1943220000001</v>
      </c>
      <c r="E23" s="10"/>
      <c r="F23" s="65"/>
      <c r="G23" s="65"/>
      <c r="H23" s="65"/>
      <c r="I23" s="65"/>
      <c r="J23" s="65"/>
      <c r="K23" s="65"/>
      <c r="L23" s="65"/>
      <c r="M23" s="65"/>
      <c r="N23" s="65"/>
      <c r="O23" s="4"/>
      <c r="P23" s="43">
        <f t="shared" ref="P23:P25" si="2">SUM(C23:N23)</f>
        <v>2334.3886440000001</v>
      </c>
    </row>
    <row r="24" spans="2:16" x14ac:dyDescent="0.3">
      <c r="B24" s="66" t="s">
        <v>46</v>
      </c>
      <c r="C24" s="67">
        <f>(6462.87/5)*9.7%</f>
        <v>125.379678</v>
      </c>
      <c r="D24" s="67">
        <f>(6462.87/5)*9.7%</f>
        <v>125.379678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4"/>
      <c r="P24" s="43">
        <f t="shared" si="2"/>
        <v>250.759356</v>
      </c>
    </row>
    <row r="25" spans="2:16" x14ac:dyDescent="0.3">
      <c r="B25" s="66" t="s">
        <v>47</v>
      </c>
      <c r="C25" s="67">
        <f>C23*0.02</f>
        <v>23.343886440000002</v>
      </c>
      <c r="D25" s="67">
        <f>D23*0.02</f>
        <v>23.343886440000002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4"/>
      <c r="P25" s="43">
        <f t="shared" si="2"/>
        <v>46.687772880000004</v>
      </c>
    </row>
    <row r="26" spans="2:16" x14ac:dyDescent="0.3">
      <c r="B26" s="9" t="s">
        <v>8</v>
      </c>
      <c r="C26" s="10">
        <f>1249+2719.31</f>
        <v>3968.31</v>
      </c>
      <c r="D26" s="10">
        <f>1249+2718.02</f>
        <v>3967.02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7935.33</v>
      </c>
    </row>
    <row r="27" spans="2:16" x14ac:dyDescent="0.3">
      <c r="B27" s="55" t="s">
        <v>40</v>
      </c>
      <c r="C27" s="10">
        <v>379.75200000000001</v>
      </c>
      <c r="D27" s="10">
        <v>354.32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>SUM(C27:N27)</f>
        <v>734.072</v>
      </c>
    </row>
    <row r="28" spans="2:16" x14ac:dyDescent="0.3">
      <c r="B28" s="8" t="s">
        <v>3</v>
      </c>
      <c r="C28" s="44">
        <f t="shared" ref="C28:N28" si="3">SUM(C22:C27)</f>
        <v>10877.849886440001</v>
      </c>
      <c r="D28" s="44">
        <f t="shared" si="3"/>
        <v>10851.127886439999</v>
      </c>
      <c r="E28" s="44">
        <f t="shared" si="3"/>
        <v>0</v>
      </c>
      <c r="F28" s="44">
        <f t="shared" si="3"/>
        <v>0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O28" s="4"/>
      <c r="P28" s="60">
        <f>SUM(C28:N28)</f>
        <v>21728.97777288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C19-C28</f>
        <v>1191.1501135599992</v>
      </c>
      <c r="D30" s="47">
        <f t="shared" si="4"/>
        <v>113.8721135600008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 t="shared" si="4"/>
        <v>0</v>
      </c>
      <c r="M30" s="47">
        <f t="shared" si="4"/>
        <v>0</v>
      </c>
      <c r="N30" s="47">
        <f t="shared" si="4"/>
        <v>0</v>
      </c>
      <c r="P30" s="59">
        <f>SUM(C30:O30)</f>
        <v>1305.02222712</v>
      </c>
    </row>
    <row r="32" spans="2:16" x14ac:dyDescent="0.3">
      <c r="B32" s="62" t="s">
        <v>37</v>
      </c>
      <c r="C32" s="54">
        <v>748</v>
      </c>
      <c r="D32" s="54">
        <v>680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P32" s="61">
        <f>SUM(C32:N32)</f>
        <v>1428</v>
      </c>
    </row>
    <row r="33" spans="2:16" x14ac:dyDescent="0.3">
      <c r="B33" s="62" t="s">
        <v>38</v>
      </c>
      <c r="C33" s="54">
        <v>379.75200000000001</v>
      </c>
      <c r="D33" s="54">
        <v>354.32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P33" s="61">
        <f>SUM(C33:N33)</f>
        <v>734.072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520</v>
      </c>
    </row>
    <row r="6" spans="2:3" ht="29.25" customHeight="1" x14ac:dyDescent="0.3">
      <c r="B6" s="64" t="s">
        <v>44</v>
      </c>
      <c r="C6" s="33">
        <v>570</v>
      </c>
    </row>
    <row r="7" spans="2:3" x14ac:dyDescent="0.3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'2023'!P27+'2024'!P27+'2025'!P30</f>
        <v>12643.886227120003</v>
      </c>
    </row>
    <row r="4" spans="2:3" ht="16.95" customHeight="1" x14ac:dyDescent="0.3">
      <c r="B4" s="38" t="s">
        <v>39</v>
      </c>
      <c r="C4" s="40">
        <f>'2023'!P12+'2024'!P12+'2025'!P12</f>
        <v>7</v>
      </c>
    </row>
    <row r="5" spans="2:3" x14ac:dyDescent="0.3">
      <c r="B5" t="s">
        <v>48</v>
      </c>
      <c r="C5">
        <f>(6*2.08)+(14*1)-C4</f>
        <v>19.48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2025-03-06T01:33:57Z</dcterms:modified>
</cp:coreProperties>
</file>