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635E9DA4-129E-4BDF-9A83-7ECD6FA26A5C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'2024'!$B$30</definedName>
    <definedName name="FRAIS_KM" localSheetId="1">'2025'!$B$30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5"/>
  <c r="D17" i="15"/>
  <c r="C4" i="13" l="1"/>
  <c r="P30" i="15"/>
  <c r="P29" i="15"/>
  <c r="P32" i="15" s="1"/>
  <c r="K25" i="15"/>
  <c r="J25" i="15"/>
  <c r="F25" i="15"/>
  <c r="E25" i="15"/>
  <c r="D25" i="15"/>
  <c r="P24" i="15"/>
  <c r="N25" i="15"/>
  <c r="M25" i="15"/>
  <c r="L25" i="15"/>
  <c r="I25" i="15"/>
  <c r="H25" i="15"/>
  <c r="G25" i="15"/>
  <c r="P22" i="15"/>
  <c r="J19" i="15"/>
  <c r="J27" i="15" s="1"/>
  <c r="F19" i="15"/>
  <c r="E19" i="15"/>
  <c r="E27" i="15" s="1"/>
  <c r="D19" i="15"/>
  <c r="P18" i="15"/>
  <c r="N19" i="15"/>
  <c r="N27" i="15" s="1"/>
  <c r="M19" i="15"/>
  <c r="L19" i="15"/>
  <c r="K19" i="15"/>
  <c r="K27" i="15" s="1"/>
  <c r="I19" i="15"/>
  <c r="H19" i="15"/>
  <c r="G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N25" i="14"/>
  <c r="K25" i="14"/>
  <c r="J25" i="14"/>
  <c r="F25" i="14"/>
  <c r="E25" i="14"/>
  <c r="D25" i="14"/>
  <c r="C25" i="14"/>
  <c r="P24" i="14"/>
  <c r="N23" i="14"/>
  <c r="M23" i="14"/>
  <c r="M25" i="14" s="1"/>
  <c r="L23" i="14"/>
  <c r="L25" i="14" s="1"/>
  <c r="K23" i="14"/>
  <c r="J23" i="14"/>
  <c r="I23" i="14"/>
  <c r="I25" i="14" s="1"/>
  <c r="H23" i="14"/>
  <c r="H25" i="14" s="1"/>
  <c r="G23" i="14"/>
  <c r="P22" i="14"/>
  <c r="N19" i="14"/>
  <c r="N27" i="14" s="1"/>
  <c r="K19" i="14"/>
  <c r="F19" i="14"/>
  <c r="F27" i="14" s="1"/>
  <c r="E19" i="14"/>
  <c r="E27" i="14" s="1"/>
  <c r="D19" i="14"/>
  <c r="C19" i="14"/>
  <c r="C27" i="14" s="1"/>
  <c r="P18" i="14"/>
  <c r="N17" i="14"/>
  <c r="M17" i="14"/>
  <c r="M19" i="14" s="1"/>
  <c r="L17" i="14"/>
  <c r="L19" i="14" s="1"/>
  <c r="K17" i="14"/>
  <c r="J17" i="14"/>
  <c r="J19" i="14" s="1"/>
  <c r="J27" i="14" s="1"/>
  <c r="I17" i="14"/>
  <c r="I19" i="14" s="1"/>
  <c r="H17" i="14"/>
  <c r="H19" i="14" s="1"/>
  <c r="H27" i="14" s="1"/>
  <c r="G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3" i="14" l="1"/>
  <c r="D27" i="14"/>
  <c r="D27" i="15"/>
  <c r="P8" i="14"/>
  <c r="L27" i="14"/>
  <c r="F27" i="15"/>
  <c r="P17" i="14"/>
  <c r="M27" i="14"/>
  <c r="K27" i="14"/>
  <c r="P33" i="15"/>
  <c r="G27" i="15"/>
  <c r="P8" i="15"/>
  <c r="H27" i="15"/>
  <c r="I27" i="15"/>
  <c r="L27" i="15"/>
  <c r="I27" i="14"/>
  <c r="G19" i="14"/>
  <c r="G25" i="14"/>
  <c r="P25" i="14" s="1"/>
  <c r="P19" i="14"/>
  <c r="G27" i="14" l="1"/>
  <c r="P27" i="14" s="1"/>
  <c r="M27" i="15"/>
  <c r="C23" i="15"/>
  <c r="C17" i="15"/>
  <c r="C19" i="15" l="1"/>
  <c r="P17" i="15"/>
  <c r="C25" i="15"/>
  <c r="P25" i="15" s="1"/>
  <c r="P23" i="15"/>
  <c r="C27" i="15" l="1"/>
  <c r="P27" i="15" s="1"/>
  <c r="C3" i="13" s="1"/>
  <c r="P19" i="15"/>
</calcChain>
</file>

<file path=xl/sharedStrings.xml><?xml version="1.0" encoding="utf-8"?>
<sst xmlns="http://schemas.openxmlformats.org/spreadsheetml/2006/main" count="84" uniqueCount="45">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</sst>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1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14</v>
      </c>
      <c r="K6" s="37">
        <v>15</v>
      </c>
      <c r="L6" s="37">
        <v>19</v>
      </c>
      <c r="M6" s="37">
        <v>19</v>
      </c>
      <c r="N6" s="37">
        <v>19</v>
      </c>
      <c r="O6" s="36"/>
      <c r="P6" s="57">
        <f>SUM(C6:N6)</f>
        <v>143</v>
      </c>
    </row>
    <row r="7" spans="2:16" x14ac:dyDescent="0.3">
      <c r="B7" s="9" t="s">
        <v>21</v>
      </c>
      <c r="C7" s="37"/>
      <c r="D7" s="37"/>
      <c r="E7" s="37"/>
      <c r="F7" s="37"/>
      <c r="G7" s="37">
        <v>18</v>
      </c>
      <c r="H7" s="37">
        <v>20</v>
      </c>
      <c r="I7" s="37">
        <v>23</v>
      </c>
      <c r="J7" s="37">
        <v>10</v>
      </c>
      <c r="K7" s="37">
        <v>15</v>
      </c>
      <c r="L7" s="37">
        <v>23</v>
      </c>
      <c r="M7" s="37">
        <v>19</v>
      </c>
      <c r="N7" s="37">
        <v>15</v>
      </c>
      <c r="O7" s="36"/>
      <c r="P7" s="57">
        <f>SUM(C7:N7)</f>
        <v>143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-4</v>
      </c>
      <c r="K8" s="63">
        <f t="shared" si="0"/>
        <v>0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18</v>
      </c>
      <c r="H11" s="11">
        <v>20</v>
      </c>
      <c r="I11" s="11">
        <v>23</v>
      </c>
      <c r="J11" s="11">
        <v>10</v>
      </c>
      <c r="K11" s="11">
        <v>15</v>
      </c>
      <c r="L11" s="11">
        <v>23</v>
      </c>
      <c r="M11" s="11">
        <v>19</v>
      </c>
      <c r="N11" s="11">
        <v>15</v>
      </c>
      <c r="P11" s="58">
        <f>SUM(C11:N11)</f>
        <v>143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11</v>
      </c>
      <c r="K12" s="12">
        <v>0</v>
      </c>
      <c r="L12" s="12"/>
      <c r="M12" s="12"/>
      <c r="N12" s="12">
        <v>6</v>
      </c>
      <c r="P12" s="58">
        <f>SUM(C12:N12)</f>
        <v>18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6</v>
      </c>
      <c r="L13" s="12"/>
      <c r="M13" s="12"/>
      <c r="N13" s="12"/>
      <c r="P13" s="58">
        <f>SUM(C13:N13)</f>
        <v>6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5224.2</v>
      </c>
      <c r="H17" s="10">
        <f>H11*Params!$C$5*(1-Params!$C$3)-Params!$C$4</f>
        <v>5813</v>
      </c>
      <c r="I17" s="10">
        <f>I11*Params!$C$5*(1-Params!$C$3)-Params!$C$4</f>
        <v>6696.2000000000007</v>
      </c>
      <c r="J17" s="10">
        <f>J11*Params!$C$5*(1-Params!$C$3)-Params!$C$4</f>
        <v>2869</v>
      </c>
      <c r="K17" s="10">
        <f>K11*Params!$C$5*(1-Params!$C$3)-Params!$C$4</f>
        <v>4341</v>
      </c>
      <c r="L17" s="10">
        <f>L11*Params!$C$5*(1-Params!$C$3)-Params!$C$4</f>
        <v>6696.2000000000007</v>
      </c>
      <c r="M17" s="10">
        <f>M11*Params!$C$5*(1-Params!$C$3)-Params!$C$4</f>
        <v>5518.6</v>
      </c>
      <c r="N17" s="10">
        <f>N11*Params!$C$5*(1-Params!$C$3)-Params!$C$4</f>
        <v>4341</v>
      </c>
      <c r="O17" s="4"/>
      <c r="P17" s="41">
        <f>SUM(C17:N17)</f>
        <v>41499.200000000004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5224.2</v>
      </c>
      <c r="H19" s="28">
        <f t="shared" si="1"/>
        <v>5813</v>
      </c>
      <c r="I19" s="28">
        <f t="shared" si="1"/>
        <v>6696.2000000000007</v>
      </c>
      <c r="J19" s="28">
        <f t="shared" si="1"/>
        <v>2869</v>
      </c>
      <c r="K19" s="28">
        <f t="shared" si="1"/>
        <v>4341</v>
      </c>
      <c r="L19" s="28">
        <f t="shared" si="1"/>
        <v>6696.2000000000007</v>
      </c>
      <c r="M19" s="28">
        <f t="shared" si="1"/>
        <v>5518.6</v>
      </c>
      <c r="N19" s="28">
        <f t="shared" si="1"/>
        <v>4341</v>
      </c>
      <c r="O19" s="5"/>
      <c r="P19" s="42">
        <f>SUM(C19:O19)</f>
        <v>41499.200000000004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3230.02</v>
      </c>
      <c r="H22" s="10">
        <v>3230.02</v>
      </c>
      <c r="I22" s="10">
        <v>3230.02</v>
      </c>
      <c r="J22" s="10">
        <v>3176.2</v>
      </c>
      <c r="K22" s="10">
        <v>2334.89</v>
      </c>
      <c r="L22" s="10">
        <v>3230.02</v>
      </c>
      <c r="M22" s="10">
        <v>3230.02</v>
      </c>
      <c r="N22" s="10">
        <v>3230.02</v>
      </c>
      <c r="O22" s="4"/>
      <c r="P22" s="43">
        <f>SUM(C22:N22)</f>
        <v>24891.21</v>
      </c>
    </row>
    <row r="23" spans="2:16" x14ac:dyDescent="0.3">
      <c r="B23" s="9" t="s">
        <v>8</v>
      </c>
      <c r="C23" s="10"/>
      <c r="D23" s="10"/>
      <c r="E23" s="10"/>
      <c r="F23" s="10"/>
      <c r="G23" s="10">
        <f>744.96+1198.91</f>
        <v>1943.8700000000001</v>
      </c>
      <c r="H23" s="10">
        <f>744.96+1200.29</f>
        <v>1945.25</v>
      </c>
      <c r="I23" s="10">
        <f>744.96+1200.57</f>
        <v>1945.53</v>
      </c>
      <c r="J23" s="10">
        <f>738.18+1182.57</f>
        <v>1920.75</v>
      </c>
      <c r="K23" s="10">
        <f>555.13+901.42</f>
        <v>1456.55</v>
      </c>
      <c r="L23" s="10">
        <f>744.96+1200.57</f>
        <v>1945.53</v>
      </c>
      <c r="M23" s="10">
        <f>744.96+1200.57</f>
        <v>1945.53</v>
      </c>
      <c r="N23" s="10">
        <f>744.96+1200.57</f>
        <v>1945.53</v>
      </c>
      <c r="O23" s="4"/>
      <c r="P23" s="43">
        <f>SUM(C23:N23)</f>
        <v>15048.54</v>
      </c>
    </row>
    <row r="24" spans="2:16" x14ac:dyDescent="0.3">
      <c r="B24" s="55" t="s">
        <v>40</v>
      </c>
      <c r="C24" s="10"/>
      <c r="D24" s="10"/>
      <c r="E24" s="10"/>
      <c r="F24" s="10"/>
      <c r="G24" s="10">
        <v>239.4</v>
      </c>
      <c r="H24" s="10">
        <v>266</v>
      </c>
      <c r="I24" s="10">
        <v>305.89999999999998</v>
      </c>
      <c r="J24" s="10">
        <v>133</v>
      </c>
      <c r="K24" s="10">
        <v>199.5</v>
      </c>
      <c r="L24" s="10">
        <v>305.89999999999998</v>
      </c>
      <c r="M24" s="10">
        <v>252.7</v>
      </c>
      <c r="N24" s="10">
        <v>199.5</v>
      </c>
      <c r="O24" s="4"/>
      <c r="P24" s="43">
        <f>SUM(C24:N24)</f>
        <v>1901.8999999999999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5413.29</v>
      </c>
      <c r="H25" s="44">
        <f t="shared" si="2"/>
        <v>5441.27</v>
      </c>
      <c r="I25" s="44">
        <f t="shared" si="2"/>
        <v>5481.45</v>
      </c>
      <c r="J25" s="44">
        <f t="shared" si="2"/>
        <v>5229.95</v>
      </c>
      <c r="K25" s="44">
        <f t="shared" si="2"/>
        <v>3990.9399999999996</v>
      </c>
      <c r="L25" s="44">
        <f t="shared" si="2"/>
        <v>5481.45</v>
      </c>
      <c r="M25" s="44">
        <f t="shared" si="2"/>
        <v>5428.25</v>
      </c>
      <c r="N25" s="44">
        <f t="shared" si="2"/>
        <v>5375.05</v>
      </c>
      <c r="O25" s="4"/>
      <c r="P25" s="60">
        <f>SUM(C25:N25)</f>
        <v>41841.650000000009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-189.09000000000015</v>
      </c>
      <c r="H27" s="47">
        <f t="shared" si="3"/>
        <v>371.72999999999956</v>
      </c>
      <c r="I27" s="47">
        <f t="shared" si="3"/>
        <v>1214.7500000000009</v>
      </c>
      <c r="J27" s="47">
        <f t="shared" si="3"/>
        <v>-2360.9499999999998</v>
      </c>
      <c r="K27" s="47">
        <f t="shared" si="3"/>
        <v>350.0600000000004</v>
      </c>
      <c r="L27" s="47">
        <f t="shared" si="3"/>
        <v>1214.7500000000009</v>
      </c>
      <c r="M27" s="47">
        <f t="shared" si="3"/>
        <v>90.350000000000364</v>
      </c>
      <c r="N27" s="47">
        <f t="shared" si="3"/>
        <v>-1034.0500000000002</v>
      </c>
      <c r="P27" s="59">
        <f>SUM(C27:O27)</f>
        <v>-342.449999999998</v>
      </c>
    </row>
    <row r="29" spans="2:16" x14ac:dyDescent="0.3">
      <c r="B29" s="62" t="s">
        <v>37</v>
      </c>
      <c r="C29" s="54"/>
      <c r="D29" s="54"/>
      <c r="E29" s="54"/>
      <c r="F29" s="54"/>
      <c r="G29" s="54">
        <v>360</v>
      </c>
      <c r="H29" s="54">
        <v>400</v>
      </c>
      <c r="I29" s="54">
        <v>460</v>
      </c>
      <c r="J29" s="54">
        <v>200</v>
      </c>
      <c r="K29" s="54">
        <v>300</v>
      </c>
      <c r="L29" s="54">
        <v>460</v>
      </c>
      <c r="M29" s="54">
        <v>380</v>
      </c>
      <c r="N29" s="54">
        <v>300</v>
      </c>
      <c r="P29" s="61">
        <f>SUM(C29:N29)</f>
        <v>2860</v>
      </c>
    </row>
    <row r="30" spans="2:16" x14ac:dyDescent="0.3">
      <c r="B30" s="62" t="s">
        <v>38</v>
      </c>
      <c r="C30" s="54"/>
      <c r="D30" s="54"/>
      <c r="E30" s="54"/>
      <c r="F30" s="54"/>
      <c r="G30" s="54">
        <v>239.4</v>
      </c>
      <c r="H30" s="54">
        <v>266</v>
      </c>
      <c r="I30" s="54">
        <v>305.89999999999998</v>
      </c>
      <c r="J30" s="54">
        <v>133</v>
      </c>
      <c r="K30" s="54">
        <v>199.5</v>
      </c>
      <c r="L30" s="54">
        <v>305.89999999999998</v>
      </c>
      <c r="M30" s="54">
        <v>252.7</v>
      </c>
      <c r="N30" s="54">
        <v>199.5</v>
      </c>
      <c r="P30" s="61">
        <f>SUM(C30:N30)</f>
        <v>1901.8999999999999</v>
      </c>
    </row>
    <row r="32" spans="2:16" x14ac:dyDescent="0.3">
      <c r="N32" s="54" t="s">
        <v>42</v>
      </c>
      <c r="P32" s="61">
        <f>P29*0.665</f>
        <v>1901.9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DC8C-0AFC-4CC2-ADA7-7CBDBD482AB5}">
  <dimension ref="B1:P33"/>
  <sheetViews>
    <sheetView topLeftCell="B1" workbookViewId="0">
      <selection activeCell="D31" sqref="D31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3">
      <c r="B7" s="9" t="s">
        <v>21</v>
      </c>
      <c r="C7" s="37">
        <v>20</v>
      </c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40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1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40</v>
      </c>
    </row>
    <row r="12" spans="2:16" x14ac:dyDescent="0.3">
      <c r="B12" s="9" t="s">
        <v>16</v>
      </c>
      <c r="C12" s="12">
        <v>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3">
      <c r="B13" s="9" t="s">
        <v>17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5813</v>
      </c>
      <c r="D17" s="10">
        <f>D11*Params!$C$5*(1-Params!$C$3)-Params!$C$4</f>
        <v>5813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11626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5813</v>
      </c>
      <c r="D19" s="28">
        <f t="shared" si="1"/>
        <v>5813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11626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3087.14</v>
      </c>
      <c r="D22" s="10">
        <v>3229.14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6316.28</v>
      </c>
    </row>
    <row r="23" spans="2:16" x14ac:dyDescent="0.3">
      <c r="B23" s="9" t="s">
        <v>8</v>
      </c>
      <c r="C23" s="10">
        <f>719.66+1164.75</f>
        <v>1884.4099999999999</v>
      </c>
      <c r="D23" s="10">
        <f>750.4+1207.81</f>
        <v>1958.21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3842.62</v>
      </c>
    </row>
    <row r="24" spans="2:16" x14ac:dyDescent="0.3">
      <c r="B24" s="55" t="s">
        <v>40</v>
      </c>
      <c r="C24" s="10">
        <v>266</v>
      </c>
      <c r="D24" s="10">
        <v>266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532</v>
      </c>
    </row>
    <row r="25" spans="2:16" x14ac:dyDescent="0.3">
      <c r="B25" s="8" t="s">
        <v>3</v>
      </c>
      <c r="C25" s="44">
        <f t="shared" ref="C25:N25" si="2">SUM(C22:C24)</f>
        <v>5237.5499999999993</v>
      </c>
      <c r="D25" s="44">
        <f t="shared" si="2"/>
        <v>5453.35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10690.9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575.45000000000073</v>
      </c>
      <c r="D27" s="47">
        <f t="shared" si="3"/>
        <v>359.64999999999964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935.10000000000036</v>
      </c>
    </row>
    <row r="29" spans="2:16" x14ac:dyDescent="0.3">
      <c r="B29" s="62" t="s">
        <v>37</v>
      </c>
      <c r="C29" s="54">
        <v>400</v>
      </c>
      <c r="D29" s="54">
        <v>400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800</v>
      </c>
    </row>
    <row r="30" spans="2:16" x14ac:dyDescent="0.3">
      <c r="B30" s="62" t="s">
        <v>38</v>
      </c>
      <c r="C30" s="54">
        <v>266</v>
      </c>
      <c r="D30" s="54">
        <v>266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532</v>
      </c>
    </row>
    <row r="32" spans="2:16" x14ac:dyDescent="0.3">
      <c r="N32" s="54" t="s">
        <v>42</v>
      </c>
      <c r="P32" s="61">
        <f>P29*0.665</f>
        <v>532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'2024'!P27+'2025'!P27</f>
        <v>592.65000000000236</v>
      </c>
    </row>
    <row r="4" spans="2:3" ht="16.95" customHeight="1" x14ac:dyDescent="0.3">
      <c r="B4" s="38" t="s">
        <v>39</v>
      </c>
      <c r="C4" s="40">
        <f>'2024'!P12+'2025'!P12</f>
        <v>19</v>
      </c>
    </row>
    <row r="5" spans="2:3" x14ac:dyDescent="0.3">
      <c r="B5" t="s">
        <v>44</v>
      </c>
      <c r="C5">
        <f>(2.08*10)-C4</f>
        <v>1.8000000000000007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2025-03-06T02:33:00Z</dcterms:modified>
</cp:coreProperties>
</file>