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6A0715B0-F70A-453A-AB4F-A56460753F4E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'2024'!$B$16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'2024'!$B$18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'2024'!$B$36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'2024'!$B$35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'2024'!$B$33</definedName>
    <definedName name="SOLDE" localSheetId="2">'2025'!$B$33</definedName>
    <definedName name="SORTIES" localSheetId="0">'2023'!$B$21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KM" localSheetId="2">'2025'!$B$26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5" i="16"/>
  <c r="D19" i="16"/>
  <c r="D21" i="16" s="1"/>
  <c r="P36" i="16"/>
  <c r="P35" i="16"/>
  <c r="P31" i="16"/>
  <c r="K29" i="16"/>
  <c r="P28" i="16"/>
  <c r="P27" i="16"/>
  <c r="P26" i="16"/>
  <c r="N29" i="16"/>
  <c r="M29" i="16"/>
  <c r="L29" i="16"/>
  <c r="J29" i="16"/>
  <c r="I29" i="16"/>
  <c r="H29" i="16"/>
  <c r="G29" i="16"/>
  <c r="F29" i="16"/>
  <c r="E29" i="16"/>
  <c r="D29" i="16"/>
  <c r="P24" i="16"/>
  <c r="P20" i="16"/>
  <c r="N21" i="16"/>
  <c r="M21" i="16"/>
  <c r="M33" i="16" s="1"/>
  <c r="L21" i="16"/>
  <c r="K21" i="16"/>
  <c r="K33" i="16" s="1"/>
  <c r="J21" i="16"/>
  <c r="I21" i="16"/>
  <c r="H21" i="16"/>
  <c r="G21" i="16"/>
  <c r="F21" i="16"/>
  <c r="E21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9" i="15" s="1"/>
  <c r="P31" i="15"/>
  <c r="P28" i="15"/>
  <c r="P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C25" i="15"/>
  <c r="C29" i="15" s="1"/>
  <c r="P24" i="15"/>
  <c r="P20" i="15"/>
  <c r="N19" i="15"/>
  <c r="N21" i="15" s="1"/>
  <c r="N33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H33" i="15" s="1"/>
  <c r="G19" i="15"/>
  <c r="G21" i="15" s="1"/>
  <c r="G33" i="15" s="1"/>
  <c r="F19" i="15"/>
  <c r="F21" i="15" s="1"/>
  <c r="E19" i="15"/>
  <c r="E21" i="15" s="1"/>
  <c r="D19" i="15"/>
  <c r="D21" i="15" s="1"/>
  <c r="C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C28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P23" i="14" s="1"/>
  <c r="J23" i="14"/>
  <c r="J26" i="14" s="1"/>
  <c r="P22" i="14"/>
  <c r="I19" i="14"/>
  <c r="H19" i="14"/>
  <c r="H28" i="14" s="1"/>
  <c r="G19" i="14"/>
  <c r="G28" i="14" s="1"/>
  <c r="F19" i="14"/>
  <c r="F28" i="14" s="1"/>
  <c r="E19" i="14"/>
  <c r="D19" i="14"/>
  <c r="D28" i="14" s="1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4" i="13" l="1"/>
  <c r="I33" i="16"/>
  <c r="L28" i="14"/>
  <c r="P8" i="14"/>
  <c r="I28" i="14"/>
  <c r="G33" i="16"/>
  <c r="P25" i="15"/>
  <c r="P8" i="15"/>
  <c r="P19" i="15"/>
  <c r="K33" i="15"/>
  <c r="I33" i="15"/>
  <c r="P17" i="14"/>
  <c r="E28" i="14"/>
  <c r="L33" i="15"/>
  <c r="E33" i="16"/>
  <c r="P8" i="16"/>
  <c r="H33" i="16"/>
  <c r="J33" i="16"/>
  <c r="D33" i="16"/>
  <c r="L33" i="16"/>
  <c r="F33" i="16"/>
  <c r="N33" i="16"/>
  <c r="E33" i="15"/>
  <c r="J28" i="14"/>
  <c r="N28" i="14"/>
  <c r="J33" i="15"/>
  <c r="M28" i="14"/>
  <c r="M33" i="15"/>
  <c r="P19" i="14"/>
  <c r="F33" i="15"/>
  <c r="C21" i="15"/>
  <c r="D29" i="15"/>
  <c r="P29" i="15" s="1"/>
  <c r="K26" i="14"/>
  <c r="P26" i="14" s="1"/>
  <c r="K28" i="14" l="1"/>
  <c r="P28" i="14"/>
  <c r="D33" i="15"/>
  <c r="C33" i="15"/>
  <c r="P21" i="15"/>
  <c r="P33" i="15" l="1"/>
  <c r="C25" i="16"/>
  <c r="C19" i="16"/>
  <c r="C21" i="16" l="1"/>
  <c r="P19" i="16"/>
  <c r="P25" i="16"/>
  <c r="C29" i="16"/>
  <c r="P29" i="16" s="1"/>
  <c r="P21" i="16" l="1"/>
  <c r="C33" i="16"/>
  <c r="P33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9265902E-A84F-4888-99B1-A2FB2F5323F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<sst xmlns="http://schemas.openxmlformats.org/spreadsheetml/2006/main" count="129" uniqueCount="50">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</sst>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9"/>
  <sheetViews>
    <sheetView workbookViewId="0">
      <selection activeCell="G13" sqref="G1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9585</v>
      </c>
      <c r="E19" s="10">
        <f>E11*Params!$C$5*(1-Params!$C$3)-Params!$C$4</f>
        <v>9585</v>
      </c>
      <c r="F19" s="10">
        <f>F11*Params!$C$5*(1-Params!$C$3)-Params!$C$4</f>
        <v>9585</v>
      </c>
      <c r="G19" s="10">
        <f>G11*Params!$C$5*(1-Params!$C$3)-Params!$C$4</f>
        <v>7975</v>
      </c>
      <c r="H19" s="10">
        <f>H11*Params!$C$5*(1-Params!$C$3)-Params!$C$4</f>
        <v>8895</v>
      </c>
      <c r="I19" s="10">
        <f>I11*Params!$C$5*(1-Params!$C$3)-Params!$C$4</f>
        <v>9585</v>
      </c>
      <c r="J19" s="10">
        <f>J11*Params!$C$5*(1-Params!$C$3)-Params!$C$4</f>
        <v>9125</v>
      </c>
      <c r="K19" s="10">
        <f>K11*Params!$C$5*(1-Params!$C$3)-Params!$C$4</f>
        <v>3605</v>
      </c>
      <c r="L19" s="10">
        <f>L11*Params!$C$5*(1-Params!$C$3)-Params!$C$4</f>
        <v>8205</v>
      </c>
      <c r="M19" s="10">
        <f>M11*Params!$C$5*(1-Params!$C$3)-Params!$C$4</f>
        <v>6365</v>
      </c>
      <c r="N19" s="10">
        <f>N11*Params!$C$5*(1-Params!$C$3)-Params!$C$4</f>
        <v>5905</v>
      </c>
      <c r="O19" s="4"/>
      <c r="P19" s="41">
        <f>SUM(C19:N19)</f>
        <v>98460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3">
      <c r="N38" s="54" t="s">
        <v>47</v>
      </c>
      <c r="P38" s="61">
        <f>(P35*0.357)+1395</f>
        <v>5286.2999999999993</v>
      </c>
    </row>
    <row r="39" spans="2:16" x14ac:dyDescent="0.3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72DA-9E45-4D19-A246-629FCD0792B2}">
  <dimension ref="B1:P36"/>
  <sheetViews>
    <sheetView topLeftCell="A5" workbookViewId="0">
      <selection activeCell="D37" sqref="D37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 t="shared" ref="P11:P16" si="1"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 t="shared" si="1"/>
        <v>0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0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8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9125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19170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9125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SUM(C21:N21)</f>
        <v>19170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5275.46</v>
      </c>
      <c r="D24" s="10">
        <v>5275.46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10550.92</v>
      </c>
    </row>
    <row r="25" spans="2:16" x14ac:dyDescent="0.3">
      <c r="B25" s="9" t="s">
        <v>8</v>
      </c>
      <c r="C25" s="10">
        <f>1111.66+1913.43</f>
        <v>3025.09</v>
      </c>
      <c r="D25" s="10">
        <f>1111.66+1900.29</f>
        <v>3011.95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6037.04</v>
      </c>
    </row>
    <row r="26" spans="2:16" x14ac:dyDescent="0.3">
      <c r="B26" s="55" t="s">
        <v>40</v>
      </c>
      <c r="C26" s="10">
        <v>492.7</v>
      </c>
      <c r="D26" s="10">
        <v>457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949.7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4"/>
      <c r="P27" s="43">
        <f t="shared" si="3"/>
        <v>0</v>
      </c>
    </row>
    <row r="28" spans="2:16" x14ac:dyDescent="0.3">
      <c r="B28" s="55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0</v>
      </c>
    </row>
    <row r="29" spans="2:16" x14ac:dyDescent="0.3">
      <c r="B29" s="8" t="s">
        <v>3</v>
      </c>
      <c r="C29" s="44">
        <f>SUM(C24:C28)</f>
        <v>8793.25</v>
      </c>
      <c r="D29" s="44">
        <f t="shared" ref="D29:N29" si="4">SUM(D24:D27)</f>
        <v>8744.41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3"/>
        <v>17537.66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1251.75</v>
      </c>
      <c r="D33" s="47">
        <f t="shared" si="5"/>
        <v>380.59000000000015</v>
      </c>
      <c r="E33" s="47">
        <f t="shared" si="5"/>
        <v>0</v>
      </c>
      <c r="F33" s="47">
        <f t="shared" si="5"/>
        <v>0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SUM(C33:N33)</f>
        <v>1632.3400000000001</v>
      </c>
    </row>
    <row r="35" spans="2:16" x14ac:dyDescent="0.3">
      <c r="B35" s="62" t="s">
        <v>37</v>
      </c>
      <c r="C35" s="54">
        <v>1100</v>
      </c>
      <c r="D35" s="54">
        <v>1000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2100</v>
      </c>
    </row>
    <row r="36" spans="2:16" x14ac:dyDescent="0.3">
      <c r="B36" s="62" t="s">
        <v>38</v>
      </c>
      <c r="C36" s="54">
        <v>492.7</v>
      </c>
      <c r="D36" s="54">
        <v>457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P36" s="61">
        <f>SUM(C36:N36)</f>
        <v>949.7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'2023'!P28+'2024'!P33+'2025'!P33</f>
        <v>-2244.8999999999996</v>
      </c>
    </row>
    <row r="4" spans="2:3" ht="16.95" customHeight="1" x14ac:dyDescent="0.3">
      <c r="B4" s="38" t="s">
        <v>39</v>
      </c>
      <c r="C4" s="40">
        <f>'2023'!P12+'2024'!P12+'2025'!P12</f>
        <v>36</v>
      </c>
    </row>
    <row r="5" spans="2:3" x14ac:dyDescent="0.3">
      <c r="B5" t="s">
        <v>49</v>
      </c>
      <c r="C5">
        <f>(2.08*19)-C4</f>
        <v>3.5200000000000031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2025-03-06T02:07:37Z</dcterms:modified>
</cp:coreProperties>
</file>